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HETP tests\HETB\HETB 3 data\"/>
    </mc:Choice>
  </mc:AlternateContent>
  <bookViews>
    <workbookView xWindow="28680" yWindow="-120" windowWidth="29040" windowHeight="15840" activeTab="3"/>
  </bookViews>
  <sheets>
    <sheet name="Sheet1" sheetId="1" r:id="rId1"/>
    <sheet name="Sheet2" sheetId="3" r:id="rId2"/>
    <sheet name="Sheet3" sheetId="4" r:id="rId3"/>
    <sheet name="Sheet3 (2)" sheetId="6" r:id="rId4"/>
    <sheet name="Original Concs" sheetId="5" r:id="rId5"/>
    <sheet name="ValueList_Helper" sheetId="2" state="hidden" r:id="rId6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" i="6" l="1"/>
  <c r="U2" i="6"/>
  <c r="S36" i="6"/>
  <c r="P2" i="6"/>
  <c r="L2" i="6"/>
  <c r="O38" i="6" l="1"/>
  <c r="N38" i="6"/>
  <c r="H3" i="6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2" i="6"/>
  <c r="G2" i="6"/>
  <c r="G24" i="6"/>
  <c r="G16" i="6"/>
  <c r="G8" i="6"/>
  <c r="N3" i="6"/>
  <c r="F3" i="6"/>
  <c r="G3" i="6" s="1"/>
  <c r="F4" i="6"/>
  <c r="G4" i="6" s="1"/>
  <c r="F6" i="6"/>
  <c r="G6" i="6" s="1"/>
  <c r="F7" i="6"/>
  <c r="G7" i="6" s="1"/>
  <c r="F8" i="6"/>
  <c r="F10" i="6"/>
  <c r="G10" i="6" s="1"/>
  <c r="F11" i="6"/>
  <c r="G11" i="6" s="1"/>
  <c r="F12" i="6"/>
  <c r="G12" i="6" s="1"/>
  <c r="F14" i="6"/>
  <c r="G14" i="6" s="1"/>
  <c r="F15" i="6"/>
  <c r="G15" i="6" s="1"/>
  <c r="F16" i="6"/>
  <c r="F18" i="6"/>
  <c r="G18" i="6" s="1"/>
  <c r="F19" i="6"/>
  <c r="G19" i="6" s="1"/>
  <c r="F20" i="6"/>
  <c r="G20" i="6" s="1"/>
  <c r="F22" i="6"/>
  <c r="G22" i="6" s="1"/>
  <c r="F23" i="6"/>
  <c r="G23" i="6" s="1"/>
  <c r="F24" i="6"/>
  <c r="F26" i="6"/>
  <c r="G26" i="6" s="1"/>
  <c r="F27" i="6"/>
  <c r="G27" i="6" s="1"/>
  <c r="F28" i="6"/>
  <c r="G28" i="6" s="1"/>
  <c r="F30" i="6"/>
  <c r="G30" i="6" s="1"/>
  <c r="F31" i="6"/>
  <c r="G31" i="6" s="1"/>
  <c r="F2" i="6"/>
  <c r="D34" i="6"/>
  <c r="F5" i="6" s="1"/>
  <c r="G5" i="6" s="1"/>
  <c r="C31" i="6"/>
  <c r="L31" i="6" s="1"/>
  <c r="N31" i="6" s="1"/>
  <c r="L30" i="6"/>
  <c r="N30" i="6" s="1"/>
  <c r="C30" i="6"/>
  <c r="C29" i="6"/>
  <c r="C28" i="6"/>
  <c r="L28" i="6" s="1"/>
  <c r="N28" i="6" s="1"/>
  <c r="L27" i="6"/>
  <c r="N27" i="6" s="1"/>
  <c r="C27" i="6"/>
  <c r="C26" i="6"/>
  <c r="C25" i="6"/>
  <c r="L25" i="6" s="1"/>
  <c r="C24" i="6"/>
  <c r="C23" i="6"/>
  <c r="L23" i="6" s="1"/>
  <c r="L22" i="6"/>
  <c r="N22" i="6" s="1"/>
  <c r="C22" i="6"/>
  <c r="C21" i="6"/>
  <c r="C20" i="6"/>
  <c r="L20" i="6" s="1"/>
  <c r="C19" i="6"/>
  <c r="C18" i="6"/>
  <c r="L18" i="6" s="1"/>
  <c r="N18" i="6" s="1"/>
  <c r="C17" i="6"/>
  <c r="C16" i="6"/>
  <c r="C15" i="6"/>
  <c r="L15" i="6" s="1"/>
  <c r="N15" i="6" s="1"/>
  <c r="C14" i="6"/>
  <c r="C13" i="6"/>
  <c r="C12" i="6"/>
  <c r="L12" i="6" s="1"/>
  <c r="N12" i="6" s="1"/>
  <c r="C11" i="6"/>
  <c r="C10" i="6"/>
  <c r="C9" i="6"/>
  <c r="L9" i="6" s="1"/>
  <c r="L8" i="6"/>
  <c r="N8" i="6" s="1"/>
  <c r="C8" i="6"/>
  <c r="C7" i="6"/>
  <c r="C6" i="6"/>
  <c r="C5" i="6"/>
  <c r="C4" i="6"/>
  <c r="L4" i="6" s="1"/>
  <c r="N4" i="6" s="1"/>
  <c r="L3" i="6"/>
  <c r="C3" i="6"/>
  <c r="C2" i="6"/>
  <c r="F3" i="4"/>
  <c r="F4" i="4"/>
  <c r="F5" i="4"/>
  <c r="F6" i="4"/>
  <c r="F34" i="4" s="1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2" i="4"/>
  <c r="V54" i="3"/>
  <c r="L16" i="6" l="1"/>
  <c r="N16" i="6" s="1"/>
  <c r="N25" i="6"/>
  <c r="N9" i="6"/>
  <c r="L19" i="6"/>
  <c r="N19" i="6" s="1"/>
  <c r="L26" i="6"/>
  <c r="N26" i="6" s="1"/>
  <c r="N23" i="6"/>
  <c r="L7" i="6"/>
  <c r="N7" i="6" s="1"/>
  <c r="L14" i="6"/>
  <c r="N14" i="6" s="1"/>
  <c r="L17" i="6"/>
  <c r="N20" i="6"/>
  <c r="L21" i="6"/>
  <c r="N21" i="6" s="1"/>
  <c r="L29" i="6"/>
  <c r="L5" i="6"/>
  <c r="N5" i="6" s="1"/>
  <c r="L24" i="6"/>
  <c r="N24" i="6" s="1"/>
  <c r="F29" i="6"/>
  <c r="G29" i="6" s="1"/>
  <c r="F25" i="6"/>
  <c r="G25" i="6" s="1"/>
  <c r="F21" i="6"/>
  <c r="G21" i="6" s="1"/>
  <c r="F17" i="6"/>
  <c r="G17" i="6" s="1"/>
  <c r="F13" i="6"/>
  <c r="G13" i="6" s="1"/>
  <c r="F9" i="6"/>
  <c r="G9" i="6" s="1"/>
  <c r="L6" i="6"/>
  <c r="N6" i="6" s="1"/>
  <c r="L10" i="6"/>
  <c r="N10" i="6" s="1"/>
  <c r="L13" i="6"/>
  <c r="N13" i="6" s="1"/>
  <c r="L11" i="6"/>
  <c r="N11" i="6" s="1"/>
  <c r="AM4" i="3"/>
  <c r="AM5" i="3"/>
  <c r="AM6" i="3"/>
  <c r="AM7" i="3"/>
  <c r="AM8" i="3"/>
  <c r="AM9" i="3"/>
  <c r="AM10" i="3"/>
  <c r="AM11" i="3"/>
  <c r="AM12" i="3"/>
  <c r="AM13" i="3"/>
  <c r="AM14" i="3"/>
  <c r="AM15" i="3"/>
  <c r="AM16" i="3"/>
  <c r="AM17" i="3"/>
  <c r="AM18" i="3"/>
  <c r="AM19" i="3"/>
  <c r="AM20" i="3"/>
  <c r="AM21" i="3"/>
  <c r="AM22" i="3"/>
  <c r="AM23" i="3"/>
  <c r="AM24" i="3"/>
  <c r="AM25" i="3"/>
  <c r="AM26" i="3"/>
  <c r="AM27" i="3"/>
  <c r="AM28" i="3"/>
  <c r="AM29" i="3"/>
  <c r="AM30" i="3"/>
  <c r="AM31" i="3"/>
  <c r="AM32" i="3"/>
  <c r="AM33" i="3"/>
  <c r="AM34" i="3"/>
  <c r="AM35" i="3"/>
  <c r="AM36" i="3"/>
  <c r="AM37" i="3"/>
  <c r="AM38" i="3"/>
  <c r="AM39" i="3"/>
  <c r="AM40" i="3"/>
  <c r="AM41" i="3"/>
  <c r="AM42" i="3"/>
  <c r="AM43" i="3"/>
  <c r="AM44" i="3"/>
  <c r="AM45" i="3"/>
  <c r="AM3" i="3"/>
  <c r="P42" i="3"/>
  <c r="P38" i="3"/>
  <c r="P34" i="3"/>
  <c r="P30" i="3"/>
  <c r="P26" i="3"/>
  <c r="P22" i="3"/>
  <c r="P18" i="3"/>
  <c r="P14" i="3"/>
  <c r="P10" i="3"/>
  <c r="P6" i="3"/>
  <c r="M4" i="3"/>
  <c r="P4" i="3" s="1"/>
  <c r="M5" i="3"/>
  <c r="P5" i="3" s="1"/>
  <c r="M6" i="3"/>
  <c r="M7" i="3"/>
  <c r="P7" i="3" s="1"/>
  <c r="M8" i="3"/>
  <c r="P8" i="3" s="1"/>
  <c r="M9" i="3"/>
  <c r="P9" i="3" s="1"/>
  <c r="M10" i="3"/>
  <c r="M11" i="3"/>
  <c r="P11" i="3" s="1"/>
  <c r="M12" i="3"/>
  <c r="P12" i="3" s="1"/>
  <c r="M13" i="3"/>
  <c r="P13" i="3" s="1"/>
  <c r="M14" i="3"/>
  <c r="M15" i="3"/>
  <c r="P15" i="3" s="1"/>
  <c r="M16" i="3"/>
  <c r="P16" i="3" s="1"/>
  <c r="M17" i="3"/>
  <c r="P17" i="3" s="1"/>
  <c r="M18" i="3"/>
  <c r="M19" i="3"/>
  <c r="P19" i="3" s="1"/>
  <c r="M20" i="3"/>
  <c r="P20" i="3" s="1"/>
  <c r="M21" i="3"/>
  <c r="P21" i="3" s="1"/>
  <c r="M22" i="3"/>
  <c r="M23" i="3"/>
  <c r="P23" i="3" s="1"/>
  <c r="M24" i="3"/>
  <c r="P24" i="3" s="1"/>
  <c r="M25" i="3"/>
  <c r="P25" i="3" s="1"/>
  <c r="M26" i="3"/>
  <c r="M27" i="3"/>
  <c r="P27" i="3" s="1"/>
  <c r="M28" i="3"/>
  <c r="P28" i="3" s="1"/>
  <c r="M29" i="3"/>
  <c r="P29" i="3" s="1"/>
  <c r="M30" i="3"/>
  <c r="M31" i="3"/>
  <c r="P31" i="3" s="1"/>
  <c r="M32" i="3"/>
  <c r="P32" i="3" s="1"/>
  <c r="M33" i="3"/>
  <c r="P33" i="3" s="1"/>
  <c r="M34" i="3"/>
  <c r="M35" i="3"/>
  <c r="P35" i="3" s="1"/>
  <c r="M36" i="3"/>
  <c r="P36" i="3" s="1"/>
  <c r="M37" i="3"/>
  <c r="P37" i="3" s="1"/>
  <c r="M38" i="3"/>
  <c r="M39" i="3"/>
  <c r="P39" i="3" s="1"/>
  <c r="M40" i="3"/>
  <c r="P40" i="3" s="1"/>
  <c r="M41" i="3"/>
  <c r="P41" i="3" s="1"/>
  <c r="M42" i="3"/>
  <c r="M43" i="3"/>
  <c r="P43" i="3" s="1"/>
  <c r="M44" i="3"/>
  <c r="P44" i="3" s="1"/>
  <c r="M45" i="3"/>
  <c r="P45" i="3" s="1"/>
  <c r="M3" i="3"/>
  <c r="F34" i="6" l="1"/>
  <c r="N17" i="6"/>
  <c r="N29" i="6"/>
  <c r="N34" i="6"/>
  <c r="N36" i="6" s="1"/>
  <c r="AB14" i="6" l="1"/>
  <c r="AB10" i="6"/>
  <c r="P9" i="6"/>
  <c r="Q9" i="6" s="1"/>
  <c r="P5" i="6"/>
  <c r="Q5" i="6" s="1"/>
  <c r="P8" i="6"/>
  <c r="Q8" i="6" s="1"/>
  <c r="P23" i="6"/>
  <c r="Q23" i="6" s="1"/>
  <c r="P22" i="6"/>
  <c r="Q22" i="6" s="1"/>
  <c r="P25" i="6"/>
  <c r="Q25" i="6" s="1"/>
  <c r="P28" i="6"/>
  <c r="Q28" i="6" s="1"/>
  <c r="P4" i="6"/>
  <c r="Q4" i="6" s="1"/>
  <c r="P31" i="6"/>
  <c r="Q31" i="6" s="1"/>
  <c r="P15" i="6"/>
  <c r="Q15" i="6" s="1"/>
  <c r="P12" i="6"/>
  <c r="Q12" i="6" s="1"/>
  <c r="P18" i="6"/>
  <c r="Q18" i="6" s="1"/>
  <c r="P16" i="6"/>
  <c r="Q16" i="6" s="1"/>
  <c r="P24" i="6"/>
  <c r="Q24" i="6" s="1"/>
  <c r="Q2" i="6"/>
  <c r="S2" i="6" s="1"/>
  <c r="P19" i="6"/>
  <c r="Q19" i="6" s="1"/>
  <c r="P26" i="6"/>
  <c r="Q26" i="6" s="1"/>
  <c r="P3" i="6"/>
  <c r="Q3" i="6" s="1"/>
  <c r="P7" i="6"/>
  <c r="Q7" i="6" s="1"/>
  <c r="P17" i="6"/>
  <c r="Q17" i="6" s="1"/>
  <c r="P21" i="6"/>
  <c r="Q21" i="6" s="1"/>
  <c r="P29" i="6"/>
  <c r="Q29" i="6" s="1"/>
  <c r="P27" i="6"/>
  <c r="Q27" i="6" s="1"/>
  <c r="P14" i="6"/>
  <c r="Q14" i="6" s="1"/>
  <c r="P20" i="6"/>
  <c r="Q20" i="6" s="1"/>
  <c r="P30" i="6"/>
  <c r="Q30" i="6" s="1"/>
  <c r="P11" i="6"/>
  <c r="Q11" i="6" s="1"/>
  <c r="P6" i="6"/>
  <c r="Q6" i="6" s="1"/>
  <c r="P10" i="6"/>
  <c r="Q10" i="6" s="1"/>
  <c r="P13" i="6"/>
  <c r="Q13" i="6" s="1"/>
  <c r="S27" i="6" l="1"/>
  <c r="U27" i="6" s="1"/>
  <c r="Y27" i="6" s="1"/>
  <c r="S7" i="6"/>
  <c r="U7" i="6" s="1"/>
  <c r="Y7" i="6" s="1"/>
  <c r="S12" i="6"/>
  <c r="U12" i="6" s="1"/>
  <c r="Y12" i="6" s="1"/>
  <c r="S8" i="6"/>
  <c r="U8" i="6" s="1"/>
  <c r="Y8" i="6" s="1"/>
  <c r="S13" i="6"/>
  <c r="U13" i="6" s="1"/>
  <c r="Y13" i="6" s="1"/>
  <c r="S30" i="6"/>
  <c r="U30" i="6" s="1"/>
  <c r="Y30" i="6" s="1"/>
  <c r="S29" i="6"/>
  <c r="U29" i="6" s="1"/>
  <c r="Y29" i="6" s="1"/>
  <c r="Y3" i="6"/>
  <c r="S3" i="6"/>
  <c r="U3" i="6" s="1"/>
  <c r="S24" i="6"/>
  <c r="U24" i="6" s="1"/>
  <c r="Y24" i="6" s="1"/>
  <c r="S15" i="6"/>
  <c r="U15" i="6" s="1"/>
  <c r="Y15" i="6" s="1"/>
  <c r="S25" i="6"/>
  <c r="U25" i="6" s="1"/>
  <c r="Y25" i="6" s="1"/>
  <c r="S5" i="6"/>
  <c r="U5" i="6" s="1"/>
  <c r="Y5" i="6" s="1"/>
  <c r="S10" i="6"/>
  <c r="U10" i="6" s="1"/>
  <c r="Y10" i="6" s="1"/>
  <c r="S20" i="6"/>
  <c r="U20" i="6" s="1"/>
  <c r="Y20" i="6" s="1"/>
  <c r="S21" i="6"/>
  <c r="U21" i="6" s="1"/>
  <c r="Y21" i="6" s="1"/>
  <c r="U26" i="6"/>
  <c r="Y26" i="6" s="1"/>
  <c r="S26" i="6"/>
  <c r="S16" i="6"/>
  <c r="U16" i="6" s="1"/>
  <c r="Y16" i="6" s="1"/>
  <c r="S31" i="6"/>
  <c r="U31" i="6" s="1"/>
  <c r="Y31" i="6" s="1"/>
  <c r="S22" i="6"/>
  <c r="U22" i="6" s="1"/>
  <c r="Y22" i="6" s="1"/>
  <c r="S9" i="6"/>
  <c r="U9" i="6" s="1"/>
  <c r="Y9" i="6" s="1"/>
  <c r="S6" i="6"/>
  <c r="U6" i="6" s="1"/>
  <c r="Y6" i="6" s="1"/>
  <c r="S14" i="6"/>
  <c r="U14" i="6" s="1"/>
  <c r="Y14" i="6" s="1"/>
  <c r="S17" i="6"/>
  <c r="U17" i="6" s="1"/>
  <c r="Y17" i="6" s="1"/>
  <c r="U19" i="6"/>
  <c r="Y19" i="6" s="1"/>
  <c r="S19" i="6"/>
  <c r="S18" i="6"/>
  <c r="U18" i="6" s="1"/>
  <c r="Y18" i="6" s="1"/>
  <c r="S4" i="6"/>
  <c r="U4" i="6" s="1"/>
  <c r="Y4" i="6" s="1"/>
  <c r="S23" i="6"/>
  <c r="U23" i="6" s="1"/>
  <c r="Y23" i="6" s="1"/>
  <c r="S11" i="6"/>
  <c r="U11" i="6" s="1"/>
  <c r="Y11" i="6" s="1"/>
  <c r="S28" i="6"/>
  <c r="U28" i="6" s="1"/>
  <c r="Y28" i="6" s="1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2" i="5"/>
  <c r="L30" i="5" l="1"/>
  <c r="T30" i="5" s="1"/>
  <c r="M30" i="5"/>
  <c r="J30" i="5"/>
  <c r="M22" i="5"/>
  <c r="L22" i="5"/>
  <c r="T22" i="5" s="1"/>
  <c r="J22" i="5"/>
  <c r="J18" i="5"/>
  <c r="L18" i="5"/>
  <c r="T18" i="5" s="1"/>
  <c r="M18" i="5"/>
  <c r="J10" i="5"/>
  <c r="L10" i="5"/>
  <c r="T10" i="5" s="1"/>
  <c r="M10" i="5"/>
  <c r="M6" i="5"/>
  <c r="J6" i="5"/>
  <c r="L6" i="5"/>
  <c r="T6" i="5" s="1"/>
  <c r="L29" i="5"/>
  <c r="T29" i="5" s="1"/>
  <c r="J29" i="5"/>
  <c r="M29" i="5"/>
  <c r="L17" i="5"/>
  <c r="T17" i="5" s="1"/>
  <c r="M17" i="5"/>
  <c r="J17" i="5"/>
  <c r="L9" i="5"/>
  <c r="T9" i="5" s="1"/>
  <c r="M9" i="5"/>
  <c r="J9" i="5"/>
  <c r="P2" i="5"/>
  <c r="L2" i="5"/>
  <c r="T2" i="5" s="1"/>
  <c r="M2" i="5"/>
  <c r="J2" i="5"/>
  <c r="L20" i="5"/>
  <c r="T20" i="5" s="1"/>
  <c r="M20" i="5"/>
  <c r="J20" i="5"/>
  <c r="L12" i="5"/>
  <c r="T12" i="5" s="1"/>
  <c r="M12" i="5"/>
  <c r="J12" i="5"/>
  <c r="M8" i="5"/>
  <c r="J8" i="5"/>
  <c r="L8" i="5"/>
  <c r="T8" i="5" s="1"/>
  <c r="L4" i="5"/>
  <c r="T4" i="5" s="1"/>
  <c r="M4" i="5"/>
  <c r="J4" i="5"/>
  <c r="M26" i="5"/>
  <c r="J26" i="5"/>
  <c r="L26" i="5"/>
  <c r="T26" i="5" s="1"/>
  <c r="M14" i="5"/>
  <c r="L14" i="5"/>
  <c r="T14" i="5" s="1"/>
  <c r="J14" i="5"/>
  <c r="L25" i="5"/>
  <c r="T25" i="5" s="1"/>
  <c r="M25" i="5"/>
  <c r="J25" i="5"/>
  <c r="L21" i="5"/>
  <c r="T21" i="5" s="1"/>
  <c r="J21" i="5"/>
  <c r="M21" i="5"/>
  <c r="L13" i="5"/>
  <c r="T13" i="5" s="1"/>
  <c r="M13" i="5"/>
  <c r="J13" i="5"/>
  <c r="L5" i="5"/>
  <c r="T5" i="5" s="1"/>
  <c r="J5" i="5"/>
  <c r="M5" i="5"/>
  <c r="L28" i="5"/>
  <c r="T28" i="5" s="1"/>
  <c r="M28" i="5"/>
  <c r="J28" i="5"/>
  <c r="M24" i="5"/>
  <c r="J24" i="5"/>
  <c r="L24" i="5"/>
  <c r="T24" i="5" s="1"/>
  <c r="M16" i="5"/>
  <c r="J16" i="5"/>
  <c r="L16" i="5"/>
  <c r="T16" i="5" s="1"/>
  <c r="M31" i="5"/>
  <c r="J31" i="5"/>
  <c r="L31" i="5"/>
  <c r="T31" i="5" s="1"/>
  <c r="M27" i="5"/>
  <c r="J27" i="5"/>
  <c r="L27" i="5"/>
  <c r="T27" i="5" s="1"/>
  <c r="M23" i="5"/>
  <c r="J23" i="5"/>
  <c r="L23" i="5"/>
  <c r="T23" i="5" s="1"/>
  <c r="M19" i="5"/>
  <c r="J19" i="5"/>
  <c r="L19" i="5"/>
  <c r="T19" i="5" s="1"/>
  <c r="M15" i="5"/>
  <c r="J15" i="5"/>
  <c r="L15" i="5"/>
  <c r="T15" i="5" s="1"/>
  <c r="M11" i="5"/>
  <c r="J11" i="5"/>
  <c r="L11" i="5"/>
  <c r="T11" i="5" s="1"/>
  <c r="M7" i="5"/>
  <c r="J7" i="5"/>
  <c r="L7" i="5"/>
  <c r="T7" i="5" s="1"/>
  <c r="M3" i="5"/>
  <c r="J3" i="5"/>
  <c r="L3" i="5"/>
  <c r="T3" i="5" s="1"/>
  <c r="U34" i="6"/>
  <c r="Y2" i="6"/>
  <c r="Y34" i="6" s="1"/>
  <c r="S34" i="6"/>
  <c r="D34" i="4"/>
  <c r="Z14" i="4" s="1"/>
  <c r="W17" i="6" l="1"/>
  <c r="Z10" i="4"/>
  <c r="AB12" i="6" l="1"/>
  <c r="AB17" i="6" s="1"/>
  <c r="C3" i="4"/>
  <c r="C4" i="4"/>
  <c r="J4" i="4" s="1"/>
  <c r="C5" i="4"/>
  <c r="J5" i="4" s="1"/>
  <c r="C6" i="4"/>
  <c r="C7" i="4"/>
  <c r="J7" i="4" s="1"/>
  <c r="C8" i="4"/>
  <c r="J8" i="4" s="1"/>
  <c r="C9" i="4"/>
  <c r="J9" i="4" s="1"/>
  <c r="C10" i="4"/>
  <c r="C11" i="4"/>
  <c r="J11" i="4" s="1"/>
  <c r="C12" i="4"/>
  <c r="J12" i="4" s="1"/>
  <c r="C13" i="4"/>
  <c r="J13" i="4" s="1"/>
  <c r="C14" i="4"/>
  <c r="C15" i="4"/>
  <c r="J15" i="4" s="1"/>
  <c r="C16" i="4"/>
  <c r="J16" i="4" s="1"/>
  <c r="C17" i="4"/>
  <c r="J17" i="4" s="1"/>
  <c r="C18" i="4"/>
  <c r="C19" i="4"/>
  <c r="J19" i="4" s="1"/>
  <c r="C20" i="4"/>
  <c r="J20" i="4" s="1"/>
  <c r="C21" i="4"/>
  <c r="J21" i="4" s="1"/>
  <c r="C22" i="4"/>
  <c r="C23" i="4"/>
  <c r="J23" i="4" s="1"/>
  <c r="C24" i="4"/>
  <c r="J24" i="4" s="1"/>
  <c r="C25" i="4"/>
  <c r="J25" i="4" s="1"/>
  <c r="C26" i="4"/>
  <c r="C27" i="4"/>
  <c r="J27" i="4" s="1"/>
  <c r="C28" i="4"/>
  <c r="J28" i="4" s="1"/>
  <c r="C29" i="4"/>
  <c r="J29" i="4" s="1"/>
  <c r="C30" i="4"/>
  <c r="C31" i="4"/>
  <c r="J31" i="4" s="1"/>
  <c r="C2" i="4"/>
  <c r="J2" i="4" s="1"/>
  <c r="L29" i="4" l="1"/>
  <c r="L25" i="4"/>
  <c r="L21" i="4"/>
  <c r="L17" i="4"/>
  <c r="L13" i="4"/>
  <c r="L9" i="4"/>
  <c r="L5" i="4"/>
  <c r="L2" i="4"/>
  <c r="L28" i="4"/>
  <c r="L24" i="4"/>
  <c r="L20" i="4"/>
  <c r="L16" i="4"/>
  <c r="L12" i="4"/>
  <c r="L8" i="4"/>
  <c r="L4" i="4"/>
  <c r="L31" i="4"/>
  <c r="L27" i="4"/>
  <c r="L23" i="4"/>
  <c r="L19" i="4"/>
  <c r="L15" i="4"/>
  <c r="L11" i="4"/>
  <c r="L7" i="4"/>
  <c r="J3" i="4"/>
  <c r="J30" i="4"/>
  <c r="J26" i="4"/>
  <c r="J22" i="4"/>
  <c r="J18" i="4"/>
  <c r="J14" i="4"/>
  <c r="J10" i="4"/>
  <c r="J6" i="4"/>
  <c r="L14" i="4" l="1"/>
  <c r="L30" i="4"/>
  <c r="L18" i="4"/>
  <c r="L3" i="4"/>
  <c r="L6" i="4"/>
  <c r="L22" i="4"/>
  <c r="L10" i="4"/>
  <c r="L26" i="4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3" i="3"/>
  <c r="P3" i="3" s="1"/>
  <c r="AL4" i="3"/>
  <c r="AP4" i="3" s="1"/>
  <c r="AQ4" i="3" s="1"/>
  <c r="AL5" i="3"/>
  <c r="AP5" i="3" s="1"/>
  <c r="AL6" i="3"/>
  <c r="AP6" i="3" s="1"/>
  <c r="AQ6" i="3" s="1"/>
  <c r="AL7" i="3"/>
  <c r="AP7" i="3" s="1"/>
  <c r="AQ7" i="3" s="1"/>
  <c r="AL8" i="3"/>
  <c r="AP8" i="3" s="1"/>
  <c r="AQ8" i="3" s="1"/>
  <c r="AL9" i="3"/>
  <c r="AP9" i="3" s="1"/>
  <c r="AL10" i="3"/>
  <c r="AP10" i="3" s="1"/>
  <c r="AQ10" i="3" s="1"/>
  <c r="AL11" i="3"/>
  <c r="AP11" i="3" s="1"/>
  <c r="AQ11" i="3" s="1"/>
  <c r="AL12" i="3"/>
  <c r="AP12" i="3" s="1"/>
  <c r="AQ12" i="3" s="1"/>
  <c r="AL13" i="3"/>
  <c r="AP13" i="3" s="1"/>
  <c r="AL14" i="3"/>
  <c r="AP14" i="3" s="1"/>
  <c r="AQ14" i="3" s="1"/>
  <c r="AL15" i="3"/>
  <c r="AP15" i="3" s="1"/>
  <c r="AQ15" i="3" s="1"/>
  <c r="AL16" i="3"/>
  <c r="AP16" i="3" s="1"/>
  <c r="AQ16" i="3" s="1"/>
  <c r="AL17" i="3"/>
  <c r="AP17" i="3" s="1"/>
  <c r="AL18" i="3"/>
  <c r="AP18" i="3" s="1"/>
  <c r="AQ18" i="3" s="1"/>
  <c r="AL19" i="3"/>
  <c r="AP19" i="3" s="1"/>
  <c r="AQ19" i="3" s="1"/>
  <c r="AL20" i="3"/>
  <c r="AP20" i="3" s="1"/>
  <c r="AQ20" i="3" s="1"/>
  <c r="AL21" i="3"/>
  <c r="AP21" i="3" s="1"/>
  <c r="AL22" i="3"/>
  <c r="AP22" i="3" s="1"/>
  <c r="AQ22" i="3" s="1"/>
  <c r="AL23" i="3"/>
  <c r="AP23" i="3" s="1"/>
  <c r="AQ23" i="3" s="1"/>
  <c r="AL24" i="3"/>
  <c r="AP24" i="3" s="1"/>
  <c r="AQ24" i="3" s="1"/>
  <c r="AL25" i="3"/>
  <c r="AP25" i="3" s="1"/>
  <c r="AL26" i="3"/>
  <c r="AP26" i="3" s="1"/>
  <c r="AQ26" i="3" s="1"/>
  <c r="AL27" i="3"/>
  <c r="AP27" i="3" s="1"/>
  <c r="AQ27" i="3" s="1"/>
  <c r="AL28" i="3"/>
  <c r="AP28" i="3" s="1"/>
  <c r="AQ28" i="3" s="1"/>
  <c r="AL29" i="3"/>
  <c r="AP29" i="3" s="1"/>
  <c r="AL30" i="3"/>
  <c r="AP30" i="3" s="1"/>
  <c r="AQ30" i="3" s="1"/>
  <c r="AL31" i="3"/>
  <c r="AP31" i="3" s="1"/>
  <c r="AQ31" i="3" s="1"/>
  <c r="AL32" i="3"/>
  <c r="AP32" i="3" s="1"/>
  <c r="AQ32" i="3" s="1"/>
  <c r="AL33" i="3"/>
  <c r="AP33" i="3" s="1"/>
  <c r="AL34" i="3"/>
  <c r="AP34" i="3" s="1"/>
  <c r="AQ34" i="3" s="1"/>
  <c r="AL35" i="3"/>
  <c r="AP35" i="3" s="1"/>
  <c r="AQ35" i="3" s="1"/>
  <c r="AL36" i="3"/>
  <c r="AP36" i="3" s="1"/>
  <c r="AQ36" i="3" s="1"/>
  <c r="AL37" i="3"/>
  <c r="AP37" i="3" s="1"/>
  <c r="AL38" i="3"/>
  <c r="AP38" i="3" s="1"/>
  <c r="AQ38" i="3" s="1"/>
  <c r="AL39" i="3"/>
  <c r="AP39" i="3" s="1"/>
  <c r="AQ39" i="3" s="1"/>
  <c r="AL40" i="3"/>
  <c r="AP40" i="3" s="1"/>
  <c r="AQ40" i="3" s="1"/>
  <c r="AL41" i="3"/>
  <c r="AP41" i="3" s="1"/>
  <c r="AL42" i="3"/>
  <c r="AP42" i="3" s="1"/>
  <c r="AQ42" i="3" s="1"/>
  <c r="AL43" i="3"/>
  <c r="AP43" i="3" s="1"/>
  <c r="AQ43" i="3" s="1"/>
  <c r="AL44" i="3"/>
  <c r="AP44" i="3" s="1"/>
  <c r="AL45" i="3"/>
  <c r="AP45" i="3" s="1"/>
  <c r="Q45" i="3" s="1"/>
  <c r="S45" i="3" s="1"/>
  <c r="AL3" i="3"/>
  <c r="AP3" i="3" s="1"/>
  <c r="AQ3" i="3" s="1"/>
  <c r="Q41" i="3" l="1"/>
  <c r="AQ41" i="3"/>
  <c r="Q37" i="3"/>
  <c r="AQ37" i="3"/>
  <c r="Q33" i="3"/>
  <c r="AQ33" i="3"/>
  <c r="Q29" i="3"/>
  <c r="AQ29" i="3"/>
  <c r="Q25" i="3"/>
  <c r="AQ25" i="3"/>
  <c r="Q21" i="3"/>
  <c r="AQ21" i="3"/>
  <c r="Q17" i="3"/>
  <c r="AQ17" i="3"/>
  <c r="Q13" i="3"/>
  <c r="AQ13" i="3"/>
  <c r="Q9" i="3"/>
  <c r="AQ9" i="3"/>
  <c r="Q5" i="3"/>
  <c r="AQ5" i="3"/>
  <c r="L34" i="4"/>
  <c r="L36" i="4" s="1"/>
  <c r="N25" i="4"/>
  <c r="O25" i="4" s="1"/>
  <c r="Q25" i="4" s="1"/>
  <c r="S25" i="4" s="1"/>
  <c r="W25" i="4" s="1"/>
  <c r="N17" i="4"/>
  <c r="O17" i="4" s="1"/>
  <c r="Q17" i="4" s="1"/>
  <c r="S17" i="4" s="1"/>
  <c r="W17" i="4" s="1"/>
  <c r="N9" i="4"/>
  <c r="O9" i="4" s="1"/>
  <c r="Q9" i="4" s="1"/>
  <c r="S9" i="4" s="1"/>
  <c r="W9" i="4" s="1"/>
  <c r="N2" i="4"/>
  <c r="O2" i="4" s="1"/>
  <c r="Q2" i="4" s="1"/>
  <c r="N24" i="4"/>
  <c r="O24" i="4" s="1"/>
  <c r="Q24" i="4" s="1"/>
  <c r="S24" i="4" s="1"/>
  <c r="W24" i="4" s="1"/>
  <c r="N16" i="4"/>
  <c r="O16" i="4" s="1"/>
  <c r="Q16" i="4" s="1"/>
  <c r="S16" i="4" s="1"/>
  <c r="W16" i="4" s="1"/>
  <c r="N8" i="4"/>
  <c r="O8" i="4" s="1"/>
  <c r="Q8" i="4" s="1"/>
  <c r="S8" i="4" s="1"/>
  <c r="W8" i="4" s="1"/>
  <c r="N31" i="4"/>
  <c r="O31" i="4" s="1"/>
  <c r="Q31" i="4" s="1"/>
  <c r="S31" i="4" s="1"/>
  <c r="W31" i="4" s="1"/>
  <c r="N23" i="4"/>
  <c r="O23" i="4" s="1"/>
  <c r="Q23" i="4" s="1"/>
  <c r="S23" i="4" s="1"/>
  <c r="W23" i="4" s="1"/>
  <c r="N15" i="4"/>
  <c r="O15" i="4" s="1"/>
  <c r="Q15" i="4" s="1"/>
  <c r="S15" i="4" s="1"/>
  <c r="W15" i="4" s="1"/>
  <c r="N7" i="4"/>
  <c r="O7" i="4" s="1"/>
  <c r="Q7" i="4" s="1"/>
  <c r="S7" i="4" s="1"/>
  <c r="W7" i="4" s="1"/>
  <c r="N29" i="4"/>
  <c r="O29" i="4" s="1"/>
  <c r="Q29" i="4" s="1"/>
  <c r="S29" i="4" s="1"/>
  <c r="W29" i="4" s="1"/>
  <c r="N21" i="4"/>
  <c r="O21" i="4" s="1"/>
  <c r="Q21" i="4" s="1"/>
  <c r="S21" i="4" s="1"/>
  <c r="W21" i="4" s="1"/>
  <c r="N13" i="4"/>
  <c r="O13" i="4" s="1"/>
  <c r="Q13" i="4" s="1"/>
  <c r="S13" i="4" s="1"/>
  <c r="W13" i="4" s="1"/>
  <c r="N5" i="4"/>
  <c r="O5" i="4" s="1"/>
  <c r="N28" i="4"/>
  <c r="O28" i="4" s="1"/>
  <c r="Q28" i="4" s="1"/>
  <c r="S28" i="4" s="1"/>
  <c r="W28" i="4" s="1"/>
  <c r="N20" i="4"/>
  <c r="O20" i="4" s="1"/>
  <c r="Q20" i="4" s="1"/>
  <c r="S20" i="4" s="1"/>
  <c r="W20" i="4" s="1"/>
  <c r="N12" i="4"/>
  <c r="O12" i="4" s="1"/>
  <c r="Q12" i="4" s="1"/>
  <c r="S12" i="4" s="1"/>
  <c r="W12" i="4" s="1"/>
  <c r="N4" i="4"/>
  <c r="O4" i="4" s="1"/>
  <c r="Q4" i="4" s="1"/>
  <c r="S4" i="4" s="1"/>
  <c r="W4" i="4" s="1"/>
  <c r="N27" i="4"/>
  <c r="O27" i="4" s="1"/>
  <c r="Q27" i="4" s="1"/>
  <c r="S27" i="4" s="1"/>
  <c r="W27" i="4" s="1"/>
  <c r="N19" i="4"/>
  <c r="O19" i="4" s="1"/>
  <c r="Q19" i="4" s="1"/>
  <c r="S19" i="4" s="1"/>
  <c r="W19" i="4" s="1"/>
  <c r="N11" i="4"/>
  <c r="O11" i="4" s="1"/>
  <c r="Q11" i="4" s="1"/>
  <c r="S11" i="4" s="1"/>
  <c r="W11" i="4" s="1"/>
  <c r="N6" i="4"/>
  <c r="O6" i="4" s="1"/>
  <c r="Q6" i="4" s="1"/>
  <c r="S6" i="4" s="1"/>
  <c r="W6" i="4" s="1"/>
  <c r="N10" i="4"/>
  <c r="O10" i="4" s="1"/>
  <c r="Q10" i="4" s="1"/>
  <c r="S10" i="4" s="1"/>
  <c r="W10" i="4" s="1"/>
  <c r="N30" i="4"/>
  <c r="O30" i="4" s="1"/>
  <c r="Q30" i="4" s="1"/>
  <c r="S30" i="4" s="1"/>
  <c r="W30" i="4" s="1"/>
  <c r="N3" i="4"/>
  <c r="O3" i="4" s="1"/>
  <c r="Q3" i="4" s="1"/>
  <c r="S3" i="4" s="1"/>
  <c r="W3" i="4" s="1"/>
  <c r="N22" i="4"/>
  <c r="O22" i="4" s="1"/>
  <c r="Q22" i="4" s="1"/>
  <c r="S22" i="4" s="1"/>
  <c r="W22" i="4" s="1"/>
  <c r="N26" i="4"/>
  <c r="O26" i="4" s="1"/>
  <c r="Q26" i="4" s="1"/>
  <c r="S26" i="4" s="1"/>
  <c r="W26" i="4" s="1"/>
  <c r="N14" i="4"/>
  <c r="O14" i="4" s="1"/>
  <c r="Q14" i="4" s="1"/>
  <c r="S14" i="4" s="1"/>
  <c r="W14" i="4" s="1"/>
  <c r="N18" i="4"/>
  <c r="O18" i="4" s="1"/>
  <c r="Q18" i="4" s="1"/>
  <c r="S18" i="4" s="1"/>
  <c r="W18" i="4" s="1"/>
  <c r="Q7" i="3"/>
  <c r="Q44" i="3"/>
  <c r="Q32" i="3"/>
  <c r="Q24" i="3"/>
  <c r="Q20" i="3"/>
  <c r="Q16" i="3"/>
  <c r="Q12" i="3"/>
  <c r="Q8" i="3"/>
  <c r="Q4" i="3"/>
  <c r="Q36" i="3"/>
  <c r="Q43" i="3"/>
  <c r="Q31" i="3"/>
  <c r="Q19" i="3"/>
  <c r="Q11" i="3"/>
  <c r="Q40" i="3"/>
  <c r="Q28" i="3"/>
  <c r="Q39" i="3"/>
  <c r="Q35" i="3"/>
  <c r="Q27" i="3"/>
  <c r="Q23" i="3"/>
  <c r="Q15" i="3"/>
  <c r="Q3" i="3"/>
  <c r="Q42" i="3"/>
  <c r="Q38" i="3"/>
  <c r="Q34" i="3"/>
  <c r="Q30" i="3"/>
  <c r="Q26" i="3"/>
  <c r="Q22" i="3"/>
  <c r="Q18" i="3"/>
  <c r="Q14" i="3"/>
  <c r="Q10" i="3"/>
  <c r="Q6" i="3"/>
  <c r="S34" i="3" l="1"/>
  <c r="U34" i="3" s="1"/>
  <c r="R34" i="3"/>
  <c r="S19" i="3"/>
  <c r="R19" i="3"/>
  <c r="S5" i="4"/>
  <c r="W5" i="4" s="1"/>
  <c r="Q5" i="4"/>
  <c r="S22" i="3"/>
  <c r="R22" i="3"/>
  <c r="S23" i="3"/>
  <c r="U23" i="3" s="1"/>
  <c r="R23" i="3"/>
  <c r="S31" i="3"/>
  <c r="R31" i="3"/>
  <c r="S8" i="3"/>
  <c r="R8" i="3"/>
  <c r="S24" i="3"/>
  <c r="R24" i="3"/>
  <c r="S13" i="3"/>
  <c r="U13" i="3" s="1"/>
  <c r="R13" i="3"/>
  <c r="S29" i="3"/>
  <c r="R29" i="3"/>
  <c r="S10" i="3"/>
  <c r="R10" i="3"/>
  <c r="S42" i="3"/>
  <c r="R42" i="3"/>
  <c r="S40" i="3"/>
  <c r="U40" i="3" s="1"/>
  <c r="R40" i="3"/>
  <c r="S12" i="3"/>
  <c r="R12" i="3"/>
  <c r="S32" i="3"/>
  <c r="U32" i="3" s="1"/>
  <c r="R32" i="3"/>
  <c r="S18" i="3"/>
  <c r="R18" i="3"/>
  <c r="S15" i="3"/>
  <c r="U15" i="3" s="1"/>
  <c r="R15" i="3"/>
  <c r="S39" i="3"/>
  <c r="R39" i="3"/>
  <c r="S4" i="3"/>
  <c r="R4" i="3"/>
  <c r="S20" i="3"/>
  <c r="R20" i="3"/>
  <c r="S7" i="3"/>
  <c r="R7" i="3"/>
  <c r="S6" i="3"/>
  <c r="R6" i="3"/>
  <c r="S38" i="3"/>
  <c r="U38" i="3" s="1"/>
  <c r="R38" i="3"/>
  <c r="S28" i="3"/>
  <c r="R28" i="3"/>
  <c r="S5" i="3"/>
  <c r="R5" i="3"/>
  <c r="S21" i="3"/>
  <c r="R21" i="3"/>
  <c r="S37" i="3"/>
  <c r="U37" i="3" s="1"/>
  <c r="R37" i="3"/>
  <c r="S26" i="3"/>
  <c r="R26" i="3"/>
  <c r="S27" i="3"/>
  <c r="U27" i="3" s="1"/>
  <c r="R27" i="3"/>
  <c r="S43" i="3"/>
  <c r="R43" i="3"/>
  <c r="S14" i="3"/>
  <c r="U14" i="3" s="1"/>
  <c r="R14" i="3"/>
  <c r="S30" i="3"/>
  <c r="R30" i="3"/>
  <c r="S3" i="3"/>
  <c r="R3" i="3"/>
  <c r="S35" i="3"/>
  <c r="R35" i="3"/>
  <c r="S11" i="3"/>
  <c r="R11" i="3"/>
  <c r="S36" i="3"/>
  <c r="R36" i="3"/>
  <c r="S16" i="3"/>
  <c r="U16" i="3" s="1"/>
  <c r="R16" i="3"/>
  <c r="S44" i="3"/>
  <c r="R44" i="3"/>
  <c r="S9" i="3"/>
  <c r="R9" i="3"/>
  <c r="S17" i="3"/>
  <c r="R17" i="3"/>
  <c r="S25" i="3"/>
  <c r="U25" i="3" s="1"/>
  <c r="R25" i="3"/>
  <c r="S33" i="3"/>
  <c r="R33" i="3"/>
  <c r="S41" i="3"/>
  <c r="U41" i="3" s="1"/>
  <c r="R41" i="3"/>
  <c r="Q34" i="4"/>
  <c r="Q36" i="4" s="1"/>
  <c r="S2" i="4"/>
  <c r="U33" i="3" l="1"/>
  <c r="U17" i="3"/>
  <c r="U44" i="3"/>
  <c r="U36" i="3"/>
  <c r="U35" i="3"/>
  <c r="U30" i="3"/>
  <c r="U43" i="3"/>
  <c r="U26" i="3"/>
  <c r="U21" i="3"/>
  <c r="U28" i="3"/>
  <c r="U20" i="3"/>
  <c r="U39" i="3"/>
  <c r="U18" i="3"/>
  <c r="U12" i="3"/>
  <c r="U42" i="3"/>
  <c r="U29" i="3"/>
  <c r="U24" i="3"/>
  <c r="U31" i="3"/>
  <c r="U22" i="3"/>
  <c r="U19" i="3"/>
  <c r="W2" i="4"/>
  <c r="W34" i="4" s="1"/>
  <c r="Z12" i="4" s="1"/>
  <c r="Z17" i="4" s="1"/>
  <c r="S34" i="4"/>
  <c r="U17" i="4" s="1"/>
</calcChain>
</file>

<file path=xl/sharedStrings.xml><?xml version="1.0" encoding="utf-8"?>
<sst xmlns="http://schemas.openxmlformats.org/spreadsheetml/2006/main" count="772" uniqueCount="135">
  <si>
    <t>QC2</t>
  </si>
  <si>
    <t>SQStd</t>
  </si>
  <si>
    <t>3- 80 D</t>
  </si>
  <si>
    <t>3- 30 D</t>
  </si>
  <si>
    <t>3- 120 D</t>
  </si>
  <si>
    <t>3- 110 D</t>
  </si>
  <si>
    <t>3- 250 D</t>
  </si>
  <si>
    <t>3- 40 D</t>
  </si>
  <si>
    <t>3- 20 D</t>
  </si>
  <si>
    <t>Spike</t>
  </si>
  <si>
    <t>3- 200 D</t>
  </si>
  <si>
    <t>3- 150 D</t>
  </si>
  <si>
    <t>2</t>
  </si>
  <si>
    <t>3- 10 D</t>
  </si>
  <si>
    <t>Sample</t>
  </si>
  <si>
    <t>Level</t>
  </si>
  <si>
    <t>20 ppb</t>
  </si>
  <si>
    <t>5 ppb</t>
  </si>
  <si>
    <t>SQBlk</t>
  </si>
  <si>
    <t>3- 290 D</t>
  </si>
  <si>
    <t>&lt;0.000</t>
  </si>
  <si>
    <t>2 % HNO3</t>
  </si>
  <si>
    <t>3- 60 D</t>
  </si>
  <si>
    <t>3- 230 D</t>
  </si>
  <si>
    <t>DriftChk</t>
  </si>
  <si>
    <t>FQBlk</t>
  </si>
  <si>
    <t>3- 260 D</t>
  </si>
  <si>
    <t>IsoStd</t>
  </si>
  <si>
    <t>Bkgnd</t>
  </si>
  <si>
    <t xml:space="preserve">88 -&gt; 88  Sr  [ No Gas ] </t>
  </si>
  <si>
    <t>CalBlk</t>
  </si>
  <si>
    <t>SQISTD</t>
  </si>
  <si>
    <t>3- 100 D</t>
  </si>
  <si>
    <t>BlkVrfy</t>
  </si>
  <si>
    <t>QC4</t>
  </si>
  <si>
    <t xml:space="preserve">82 -&gt; 82  Kr ( ISTD )  [ No Gas ] </t>
  </si>
  <si>
    <t>3</t>
  </si>
  <si>
    <t>QC3</t>
  </si>
  <si>
    <t>DilStd</t>
  </si>
  <si>
    <t>Type</t>
  </si>
  <si>
    <t>3- 270 D</t>
  </si>
  <si>
    <t xml:space="preserve">185 -&gt; 185  Re ( ISTD )  [ No Gas ] </t>
  </si>
  <si>
    <t>Acq. Date-Time</t>
  </si>
  <si>
    <t>3- 90 D</t>
  </si>
  <si>
    <t>3- 130 D</t>
  </si>
  <si>
    <t>CalStd</t>
  </si>
  <si>
    <t>HETB Blank 2</t>
  </si>
  <si>
    <t xml:space="preserve">84 -&gt; 84  Sr  [ No Gas ] </t>
  </si>
  <si>
    <t>1</t>
  </si>
  <si>
    <t>1 ppb</t>
  </si>
  <si>
    <t>3- 170 D</t>
  </si>
  <si>
    <t>QC1</t>
  </si>
  <si>
    <t>3- 180 D</t>
  </si>
  <si>
    <t>3- 240 D</t>
  </si>
  <si>
    <t>3- 280 D</t>
  </si>
  <si>
    <t xml:space="preserve">86 -&gt; 86  Sr  [ No Gas ] </t>
  </si>
  <si>
    <t>3- 140 D</t>
  </si>
  <si>
    <t>3- 50 D</t>
  </si>
  <si>
    <t>3- 160 D</t>
  </si>
  <si>
    <t>HETB Sr isotope calib</t>
  </si>
  <si>
    <t>ISTD Recovery %</t>
  </si>
  <si>
    <t>3- 210 D</t>
  </si>
  <si>
    <t>CPS RSD</t>
  </si>
  <si>
    <t>CPS</t>
  </si>
  <si>
    <t>QC5</t>
  </si>
  <si>
    <t xml:space="preserve">115 -&gt; 115  In ( ISTD )  [ No Gas ] </t>
  </si>
  <si>
    <t xml:space="preserve">85 -&gt; 85  Rb ( ISTD )  [ No Gas ] </t>
  </si>
  <si>
    <t>Spike Ref</t>
  </si>
  <si>
    <t>Sample Name</t>
  </si>
  <si>
    <t>0 ppb</t>
  </si>
  <si>
    <t>CICSpike</t>
  </si>
  <si>
    <t/>
  </si>
  <si>
    <t xml:space="preserve">187 -&gt; 187  Re ( ISTD )  [ No Gas ] </t>
  </si>
  <si>
    <t>3- 220 D</t>
  </si>
  <si>
    <t>HETB Blank 1</t>
  </si>
  <si>
    <t>4</t>
  </si>
  <si>
    <t>Conc. [ ppb ]</t>
  </si>
  <si>
    <t>3- 70 D</t>
  </si>
  <si>
    <t>6</t>
  </si>
  <si>
    <t>5</t>
  </si>
  <si>
    <t>Rjct</t>
  </si>
  <si>
    <t xml:space="preserve">87 -&gt; 87  Sr  [ No Gas ] </t>
  </si>
  <si>
    <t>50 ppb</t>
  </si>
  <si>
    <t>3- 300 D</t>
  </si>
  <si>
    <t>10 ppb</t>
  </si>
  <si>
    <t>3- 190 D</t>
  </si>
  <si>
    <t>% of 0ppb</t>
  </si>
  <si>
    <t>ISTD avg</t>
  </si>
  <si>
    <t>ISTD correction factor</t>
  </si>
  <si>
    <t>Blk corrected cps</t>
  </si>
  <si>
    <t>Calib conc</t>
  </si>
  <si>
    <t>Actual conc (ppb)</t>
  </si>
  <si>
    <t>Sample name</t>
  </si>
  <si>
    <t>Sr-88 conc</t>
  </si>
  <si>
    <t>Volume</t>
  </si>
  <si>
    <t>Actual volume</t>
  </si>
  <si>
    <t>Actual flow rate (mL/min)</t>
  </si>
  <si>
    <t>Total =</t>
  </si>
  <si>
    <t>Midpoint (x)</t>
  </si>
  <si>
    <t>Fx</t>
  </si>
  <si>
    <r>
      <t>(x-</t>
    </r>
    <r>
      <rPr>
        <sz val="11"/>
        <color theme="1"/>
        <rFont val="Calibri"/>
        <family val="2"/>
      </rPr>
      <t>ˉ</t>
    </r>
    <r>
      <rPr>
        <sz val="11"/>
        <color theme="1"/>
        <rFont val="Calibri"/>
        <family val="2"/>
      </rPr>
      <t>x)</t>
    </r>
  </si>
  <si>
    <r>
      <t>(x-</t>
    </r>
    <r>
      <rPr>
        <sz val="11"/>
        <color theme="1"/>
        <rFont val="Calibri"/>
        <family val="2"/>
      </rPr>
      <t>ˉ</t>
    </r>
    <r>
      <rPr>
        <sz val="11"/>
        <color theme="1"/>
        <rFont val="Calibri"/>
        <family val="2"/>
      </rPr>
      <t>x)^2</t>
    </r>
  </si>
  <si>
    <t>F(x-ˉx)^2</t>
  </si>
  <si>
    <t>F(x-ˉx)^3</t>
  </si>
  <si>
    <r>
      <t>F(x-</t>
    </r>
    <r>
      <rPr>
        <sz val="11"/>
        <color theme="1"/>
        <rFont val="Calibri"/>
        <family val="2"/>
      </rPr>
      <t>ˉx)^4</t>
    </r>
  </si>
  <si>
    <t>n(n+1)/(n-1)(n-2)(n-3) =</t>
  </si>
  <si>
    <t>sum F(x-ˉx)^4/stdev^4 =</t>
  </si>
  <si>
    <t xml:space="preserve">3(n-1)^2/(n-2)*(n-3) = </t>
  </si>
  <si>
    <t>Skewness =</t>
  </si>
  <si>
    <t xml:space="preserve">Kurtosis = </t>
  </si>
  <si>
    <t>mean ˉx =</t>
  </si>
  <si>
    <t>Standdev =</t>
  </si>
  <si>
    <t>Dilution Factor</t>
  </si>
  <si>
    <t>Conc of original</t>
  </si>
  <si>
    <t>concentration factor to 20 ppb</t>
  </si>
  <si>
    <t>Sample required in 5 mL at 20 ppb</t>
  </si>
  <si>
    <t>Sample required in 10 mL to 20 ppb</t>
  </si>
  <si>
    <t>Dilute To concentrate to 20 ppb</t>
  </si>
  <si>
    <t>conc of HNO3 in undilute sample (%)</t>
  </si>
  <si>
    <t>conc of HNO3 if diluted with 2 %</t>
  </si>
  <si>
    <r>
      <t xml:space="preserve">CPS SD </t>
    </r>
    <r>
      <rPr>
        <sz val="9"/>
        <color rgb="FF000000"/>
        <rFont val="Calibri"/>
        <family val="2"/>
      </rPr>
      <t>σ</t>
    </r>
  </si>
  <si>
    <t>Blk corrected cps σ</t>
  </si>
  <si>
    <t>σ</t>
  </si>
  <si>
    <r>
      <t xml:space="preserve">ISTD avg </t>
    </r>
    <r>
      <rPr>
        <sz val="9"/>
        <color rgb="FF000000"/>
        <rFont val="Calibri"/>
        <family val="2"/>
      </rPr>
      <t>σ</t>
    </r>
  </si>
  <si>
    <t>% of 0ppb σ</t>
  </si>
  <si>
    <t>ISTD correction factor σ</t>
  </si>
  <si>
    <t>ISTD corrected cps σ</t>
  </si>
  <si>
    <t>ISTD corrected cps</t>
  </si>
  <si>
    <r>
      <t xml:space="preserve">Sr-88 conc </t>
    </r>
    <r>
      <rPr>
        <sz val="11"/>
        <color theme="1"/>
        <rFont val="Calibri"/>
        <family val="2"/>
      </rPr>
      <t>σ</t>
    </r>
  </si>
  <si>
    <t>Sr-88 conc σ ^2</t>
  </si>
  <si>
    <r>
      <t xml:space="preserve">Total </t>
    </r>
    <r>
      <rPr>
        <sz val="11"/>
        <color theme="1"/>
        <rFont val="Calibri"/>
        <family val="2"/>
      </rPr>
      <t>σ</t>
    </r>
    <r>
      <rPr>
        <sz val="7.7"/>
        <color theme="1"/>
        <rFont val="Calibri"/>
        <family val="2"/>
      </rPr>
      <t xml:space="preserve"> =</t>
    </r>
  </si>
  <si>
    <t>Total σ =</t>
  </si>
  <si>
    <t>% of total (F)</t>
  </si>
  <si>
    <t>% of total (F) σ</t>
  </si>
  <si>
    <t>% of total (F) 2σ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</si>
</sst>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/mm/dd\ h:mm\ AM/PM"/>
  </numFmts>
  <fonts count="7" x14ac:knownFonts="1">
    <font>
      <sz val="11"/>
      <color theme="1"/>
      <name val="Calibri"/>
      <family val="2"/>
      <scheme val="minor"/>
    </font>
    <font>
      <sz val="9"/>
      <name val="Microsoft Sans Serif"/>
      <family val="2"/>
    </font>
    <font>
      <sz val="9"/>
      <color rgb="FF000000"/>
      <name val="Microsoft Sans Serif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9"/>
      <color rgb="FF000000"/>
      <name val="Calibri"/>
      <family val="2"/>
    </font>
    <font>
      <sz val="7.7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EFEFEF"/>
      </patternFill>
    </fill>
    <fill>
      <patternFill patternType="solid">
        <fgColor rgb="FFF0F0F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16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right" vertical="top"/>
    </xf>
    <xf numFmtId="0" fontId="1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top"/>
    </xf>
    <xf numFmtId="0" fontId="1" fillId="4" borderId="1" xfId="0" applyFont="1" applyFill="1" applyBorder="1" applyAlignment="1">
      <alignment horizontal="right" vertical="top"/>
    </xf>
    <xf numFmtId="0" fontId="0" fillId="4" borderId="0" xfId="0" applyFill="1"/>
    <xf numFmtId="0" fontId="1" fillId="5" borderId="1" xfId="0" applyFont="1" applyFill="1" applyBorder="1" applyAlignment="1">
      <alignment horizontal="left" vertical="top"/>
    </xf>
    <xf numFmtId="0" fontId="1" fillId="5" borderId="1" xfId="0" applyFont="1" applyFill="1" applyBorder="1" applyAlignment="1">
      <alignment horizontal="right" vertical="top"/>
    </xf>
    <xf numFmtId="0" fontId="0" fillId="5" borderId="0" xfId="0" applyFill="1"/>
    <xf numFmtId="0" fontId="0" fillId="0" borderId="0" xfId="0" applyFill="1"/>
    <xf numFmtId="0" fontId="0" fillId="5" borderId="1" xfId="0" applyFill="1" applyBorder="1"/>
    <xf numFmtId="0" fontId="4" fillId="0" borderId="0" xfId="0" applyFont="1"/>
    <xf numFmtId="0" fontId="1" fillId="6" borderId="1" xfId="0" applyFont="1" applyFill="1" applyBorder="1" applyAlignment="1">
      <alignment horizontal="right" vertical="top"/>
    </xf>
    <xf numFmtId="0" fontId="0" fillId="6" borderId="0" xfId="0" applyFill="1"/>
    <xf numFmtId="0" fontId="0" fillId="0" borderId="1" xfId="0" applyBorder="1"/>
    <xf numFmtId="0" fontId="0" fillId="4" borderId="1" xfId="0" applyFill="1" applyBorder="1"/>
    <xf numFmtId="0" fontId="0" fillId="0" borderId="1" xfId="0" applyFill="1" applyBorder="1"/>
    <xf numFmtId="0" fontId="0" fillId="5" borderId="6" xfId="0" applyFill="1" applyBorder="1"/>
    <xf numFmtId="0" fontId="2" fillId="3" borderId="7" xfId="0" applyFont="1" applyFill="1" applyBorder="1" applyAlignment="1">
      <alignment horizontal="center" vertical="center"/>
    </xf>
    <xf numFmtId="0" fontId="0" fillId="0" borderId="8" xfId="0" applyBorder="1"/>
    <xf numFmtId="0" fontId="0" fillId="5" borderId="10" xfId="0" applyFill="1" applyBorder="1"/>
    <xf numFmtId="0" fontId="0" fillId="5" borderId="12" xfId="0" applyFill="1" applyBorder="1"/>
    <xf numFmtId="0" fontId="0" fillId="4" borderId="12" xfId="0" applyFill="1" applyBorder="1"/>
    <xf numFmtId="0" fontId="0" fillId="4" borderId="13" xfId="0" applyFill="1" applyBorder="1"/>
    <xf numFmtId="0" fontId="0" fillId="0" borderId="12" xfId="0" applyBorder="1"/>
    <xf numFmtId="0" fontId="0" fillId="4" borderId="7" xfId="0" applyFill="1" applyBorder="1"/>
    <xf numFmtId="0" fontId="0" fillId="4" borderId="8" xfId="0" applyFill="1" applyBorder="1"/>
    <xf numFmtId="0" fontId="0" fillId="6" borderId="6" xfId="0" applyFill="1" applyBorder="1"/>
    <xf numFmtId="0" fontId="2" fillId="6" borderId="8" xfId="0" applyFont="1" applyFill="1" applyBorder="1" applyAlignment="1">
      <alignment horizontal="center" vertical="center"/>
    </xf>
    <xf numFmtId="0" fontId="0" fillId="6" borderId="1" xfId="0" applyFill="1" applyBorder="1"/>
    <xf numFmtId="0" fontId="0" fillId="6" borderId="8" xfId="0" applyFill="1" applyBorder="1"/>
    <xf numFmtId="0" fontId="0" fillId="6" borderId="9" xfId="0" applyFill="1" applyBorder="1"/>
    <xf numFmtId="0" fontId="0" fillId="6" borderId="11" xfId="0" applyFill="1" applyBorder="1"/>
    <xf numFmtId="0" fontId="0" fillId="6" borderId="13" xfId="0" applyFill="1" applyBorder="1"/>
    <xf numFmtId="0" fontId="2" fillId="6" borderId="1" xfId="0" applyFont="1" applyFill="1" applyBorder="1" applyAlignment="1">
      <alignment horizontal="center" vertical="center"/>
    </xf>
    <xf numFmtId="0" fontId="0" fillId="0" borderId="2" xfId="0" applyBorder="1"/>
    <xf numFmtId="0" fontId="1" fillId="0" borderId="17" xfId="0" applyFont="1" applyBorder="1" applyAlignment="1">
      <alignment horizontal="left" vertical="top"/>
    </xf>
    <xf numFmtId="0" fontId="1" fillId="0" borderId="18" xfId="0" applyFont="1" applyBorder="1" applyAlignment="1">
      <alignment horizontal="left" vertical="top"/>
    </xf>
    <xf numFmtId="0" fontId="1" fillId="0" borderId="19" xfId="0" applyFont="1" applyBorder="1" applyAlignment="1">
      <alignment horizontal="left" vertical="top"/>
    </xf>
    <xf numFmtId="0" fontId="0" fillId="0" borderId="20" xfId="0" applyBorder="1"/>
    <xf numFmtId="0" fontId="0" fillId="0" borderId="6" xfId="0" applyBorder="1"/>
    <xf numFmtId="0" fontId="0" fillId="0" borderId="5" xfId="0" applyBorder="1"/>
    <xf numFmtId="0" fontId="0" fillId="0" borderId="21" xfId="0" applyBorder="1"/>
    <xf numFmtId="0" fontId="0" fillId="0" borderId="22" xfId="0" applyBorder="1"/>
    <xf numFmtId="0" fontId="0" fillId="6" borderId="22" xfId="0" applyFill="1" applyBorder="1"/>
    <xf numFmtId="0" fontId="0" fillId="0" borderId="23" xfId="0" applyBorder="1"/>
    <xf numFmtId="0" fontId="0" fillId="0" borderId="22" xfId="0" applyFill="1" applyBorder="1"/>
    <xf numFmtId="0" fontId="0" fillId="0" borderId="6" xfId="0" applyFill="1" applyBorder="1"/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Sheet2!$K$1</c:f>
              <c:strCache>
                <c:ptCount val="1"/>
                <c:pt idx="0">
                  <c:v>88 -&gt; 88  Sr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Sheet2!$T$3:$T$8</c:f>
              <c:numCache>
                <c:formatCode>General</c:formatCode>
                <c:ptCount val="6"/>
                <c:pt idx="0">
                  <c:v>0</c:v>
                </c:pt>
                <c:pt idx="1">
                  <c:v>1.4542248949224219</c:v>
                </c:pt>
                <c:pt idx="2">
                  <c:v>7.2463302356859263</c:v>
                </c:pt>
                <c:pt idx="3">
                  <c:v>14.702252783625221</c:v>
                </c:pt>
                <c:pt idx="4">
                  <c:v>29.442379706217881</c:v>
                </c:pt>
                <c:pt idx="5">
                  <c:v>73.115162866797675</c:v>
                </c:pt>
              </c:numCache>
            </c:numRef>
          </c:xVal>
          <c:yVal>
            <c:numRef>
              <c:f>Sheet2!$Q$3:$Q$8</c:f>
              <c:numCache>
                <c:formatCode>General</c:formatCode>
                <c:ptCount val="6"/>
                <c:pt idx="0">
                  <c:v>0</c:v>
                </c:pt>
                <c:pt idx="1">
                  <c:v>11300.954276523089</c:v>
                </c:pt>
                <c:pt idx="2">
                  <c:v>55961.792866902979</c:v>
                </c:pt>
                <c:pt idx="3">
                  <c:v>113097.42296964624</c:v>
                </c:pt>
                <c:pt idx="4">
                  <c:v>226128.1721898001</c:v>
                </c:pt>
                <c:pt idx="5">
                  <c:v>558618.71548390377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6D-4386-BCB9-D9ABBF7D7D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835176"/>
        <c:axId val="413835504"/>
      </c:scatterChart>
      <c:valAx>
        <c:axId val="413835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835504"/>
        <c:crosses val="autoZero"/>
        <c:crossBetween val="midCat"/>
      </c:valAx>
      <c:valAx>
        <c:axId val="41383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835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HETB 3 (6 mL/min)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Sheet3!$C$2:$C$31</c:f>
              <c:numCache>
                <c:formatCode>General</c:formatCode>
                <c:ptCount val="30"/>
                <c:pt idx="0">
                  <c:v>7.5207856386981087</c:v>
                </c:pt>
                <c:pt idx="1">
                  <c:v>15.041571277396217</c:v>
                </c:pt>
                <c:pt idx="2">
                  <c:v>22.562356916094327</c:v>
                </c:pt>
                <c:pt idx="3">
                  <c:v>30.083142554792435</c:v>
                </c:pt>
                <c:pt idx="4">
                  <c:v>37.603928193490546</c:v>
                </c:pt>
                <c:pt idx="5">
                  <c:v>45.124713832188654</c:v>
                </c:pt>
                <c:pt idx="6">
                  <c:v>52.645499470886755</c:v>
                </c:pt>
                <c:pt idx="7">
                  <c:v>60.166285109584869</c:v>
                </c:pt>
                <c:pt idx="8">
                  <c:v>67.687070748282977</c:v>
                </c:pt>
                <c:pt idx="9">
                  <c:v>75.207856386981092</c:v>
                </c:pt>
                <c:pt idx="10">
                  <c:v>82.728642025679193</c:v>
                </c:pt>
                <c:pt idx="11">
                  <c:v>90.249427664377308</c:v>
                </c:pt>
                <c:pt idx="12">
                  <c:v>97.770213303075423</c:v>
                </c:pt>
                <c:pt idx="13">
                  <c:v>105.29099894177351</c:v>
                </c:pt>
                <c:pt idx="14">
                  <c:v>112.81178458047162</c:v>
                </c:pt>
                <c:pt idx="15">
                  <c:v>120.33257021916974</c:v>
                </c:pt>
                <c:pt idx="16">
                  <c:v>127.85335585786784</c:v>
                </c:pt>
                <c:pt idx="17">
                  <c:v>135.37414149656595</c:v>
                </c:pt>
                <c:pt idx="18">
                  <c:v>142.89492713526408</c:v>
                </c:pt>
                <c:pt idx="19">
                  <c:v>150.41571277396218</c:v>
                </c:pt>
                <c:pt idx="20">
                  <c:v>157.93649841266028</c:v>
                </c:pt>
                <c:pt idx="21">
                  <c:v>165.45728405135839</c:v>
                </c:pt>
                <c:pt idx="22">
                  <c:v>172.97806969005651</c:v>
                </c:pt>
                <c:pt idx="23">
                  <c:v>180.49885532875462</c:v>
                </c:pt>
                <c:pt idx="24">
                  <c:v>188.01964096745272</c:v>
                </c:pt>
                <c:pt idx="25">
                  <c:v>195.54042660615085</c:v>
                </c:pt>
                <c:pt idx="26">
                  <c:v>203.06121224484895</c:v>
                </c:pt>
                <c:pt idx="27">
                  <c:v>210.58199788354702</c:v>
                </c:pt>
                <c:pt idx="28">
                  <c:v>218.10278352224518</c:v>
                </c:pt>
                <c:pt idx="29">
                  <c:v>225.62356916094325</c:v>
                </c:pt>
              </c:numCache>
            </c:numRef>
          </c:xVal>
          <c:yVal>
            <c:numRef>
              <c:f>Sheet3!$D$2:$D$31</c:f>
              <c:numCache>
                <c:formatCode>General</c:formatCode>
                <c:ptCount val="30"/>
                <c:pt idx="0">
                  <c:v>1.5097412946035367</c:v>
                </c:pt>
                <c:pt idx="1">
                  <c:v>6.7780724394405629</c:v>
                </c:pt>
                <c:pt idx="2">
                  <c:v>11.668122131202029</c:v>
                </c:pt>
                <c:pt idx="3">
                  <c:v>15.534803276768589</c:v>
                </c:pt>
                <c:pt idx="4">
                  <c:v>18.417442650686656</c:v>
                </c:pt>
                <c:pt idx="5">
                  <c:v>20.578104531042815</c:v>
                </c:pt>
                <c:pt idx="6">
                  <c:v>21.65209240727313</c:v>
                </c:pt>
                <c:pt idx="7">
                  <c:v>21.937130112332806</c:v>
                </c:pt>
                <c:pt idx="8">
                  <c:v>22.464249917027448</c:v>
                </c:pt>
                <c:pt idx="9">
                  <c:v>21.345205260955506</c:v>
                </c:pt>
                <c:pt idx="10">
                  <c:v>20.493198313472323</c:v>
                </c:pt>
                <c:pt idx="11">
                  <c:v>20.585607796290574</c:v>
                </c:pt>
                <c:pt idx="12">
                  <c:v>19.334669458853121</c:v>
                </c:pt>
                <c:pt idx="13">
                  <c:v>18.39201106871522</c:v>
                </c:pt>
                <c:pt idx="14">
                  <c:v>17.026976221371399</c:v>
                </c:pt>
                <c:pt idx="15">
                  <c:v>15.998827299822363</c:v>
                </c:pt>
                <c:pt idx="16">
                  <c:v>14.535096774871009</c:v>
                </c:pt>
                <c:pt idx="17">
                  <c:v>13.291461688017648</c:v>
                </c:pt>
                <c:pt idx="18">
                  <c:v>12.214385530575012</c:v>
                </c:pt>
                <c:pt idx="19">
                  <c:v>11.131325390554274</c:v>
                </c:pt>
                <c:pt idx="20">
                  <c:v>10.487198527408117</c:v>
                </c:pt>
                <c:pt idx="21">
                  <c:v>9.0937664976036849</c:v>
                </c:pt>
                <c:pt idx="22">
                  <c:v>8.4177564534756186</c:v>
                </c:pt>
                <c:pt idx="23">
                  <c:v>7.655900825152508</c:v>
                </c:pt>
                <c:pt idx="24">
                  <c:v>6.80049460423428</c:v>
                </c:pt>
                <c:pt idx="25">
                  <c:v>6.1221889978980171</c:v>
                </c:pt>
                <c:pt idx="26">
                  <c:v>5.8506310615538011</c:v>
                </c:pt>
                <c:pt idx="27">
                  <c:v>5.0134813783224788</c:v>
                </c:pt>
                <c:pt idx="28">
                  <c:v>4.5250397766110959</c:v>
                </c:pt>
                <c:pt idx="29">
                  <c:v>4.6460691166501089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A2-4F15-9BE1-135AA1C337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541072"/>
        <c:axId val="404541400"/>
      </c:scatterChart>
      <c:valAx>
        <c:axId val="404541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541400"/>
        <c:crosses val="autoZero"/>
        <c:crossBetween val="midCat"/>
      </c:valAx>
      <c:valAx>
        <c:axId val="404541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541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HETB 3 (6 mL/min)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'Sheet3 (2)'!$C$2:$C$31</c:f>
              <c:numCache>
                <c:formatCode>General</c:formatCode>
                <c:ptCount val="30"/>
                <c:pt idx="0">
                  <c:v>7.5207856386981087</c:v>
                </c:pt>
                <c:pt idx="1">
                  <c:v>15.041571277396217</c:v>
                </c:pt>
                <c:pt idx="2">
                  <c:v>22.562356916094327</c:v>
                </c:pt>
                <c:pt idx="3">
                  <c:v>30.083142554792435</c:v>
                </c:pt>
                <c:pt idx="4">
                  <c:v>37.603928193490546</c:v>
                </c:pt>
                <c:pt idx="5">
                  <c:v>45.124713832188654</c:v>
                </c:pt>
                <c:pt idx="6">
                  <c:v>52.645499470886755</c:v>
                </c:pt>
                <c:pt idx="7">
                  <c:v>60.166285109584869</c:v>
                </c:pt>
                <c:pt idx="8">
                  <c:v>67.687070748282977</c:v>
                </c:pt>
                <c:pt idx="9">
                  <c:v>75.207856386981092</c:v>
                </c:pt>
                <c:pt idx="10">
                  <c:v>82.728642025679193</c:v>
                </c:pt>
                <c:pt idx="11">
                  <c:v>90.249427664377308</c:v>
                </c:pt>
                <c:pt idx="12">
                  <c:v>97.770213303075423</c:v>
                </c:pt>
                <c:pt idx="13">
                  <c:v>105.29099894177351</c:v>
                </c:pt>
                <c:pt idx="14">
                  <c:v>112.81178458047162</c:v>
                </c:pt>
                <c:pt idx="15">
                  <c:v>120.33257021916974</c:v>
                </c:pt>
                <c:pt idx="16">
                  <c:v>127.85335585786784</c:v>
                </c:pt>
                <c:pt idx="17">
                  <c:v>135.37414149656595</c:v>
                </c:pt>
                <c:pt idx="18">
                  <c:v>142.89492713526408</c:v>
                </c:pt>
                <c:pt idx="19">
                  <c:v>150.41571277396218</c:v>
                </c:pt>
                <c:pt idx="20">
                  <c:v>157.93649841266028</c:v>
                </c:pt>
                <c:pt idx="21">
                  <c:v>165.45728405135839</c:v>
                </c:pt>
                <c:pt idx="22">
                  <c:v>172.97806969005651</c:v>
                </c:pt>
                <c:pt idx="23">
                  <c:v>180.49885532875462</c:v>
                </c:pt>
                <c:pt idx="24">
                  <c:v>188.01964096745272</c:v>
                </c:pt>
                <c:pt idx="25">
                  <c:v>195.54042660615085</c:v>
                </c:pt>
                <c:pt idx="26">
                  <c:v>203.06121224484895</c:v>
                </c:pt>
                <c:pt idx="27">
                  <c:v>210.58199788354702</c:v>
                </c:pt>
                <c:pt idx="28">
                  <c:v>218.10278352224518</c:v>
                </c:pt>
                <c:pt idx="29">
                  <c:v>225.62356916094325</c:v>
                </c:pt>
              </c:numCache>
            </c:numRef>
          </c:xVal>
          <c:yVal>
            <c:numRef>
              <c:f>'Sheet3 (2)'!$D$2:$D$31</c:f>
              <c:numCache>
                <c:formatCode>General</c:formatCode>
                <c:ptCount val="30"/>
                <c:pt idx="0">
                  <c:v>1.5097412946035367</c:v>
                </c:pt>
                <c:pt idx="1">
                  <c:v>6.7780724394405629</c:v>
                </c:pt>
                <c:pt idx="2">
                  <c:v>11.668122131202029</c:v>
                </c:pt>
                <c:pt idx="3">
                  <c:v>15.534803276768589</c:v>
                </c:pt>
                <c:pt idx="4">
                  <c:v>18.417442650686656</c:v>
                </c:pt>
                <c:pt idx="5">
                  <c:v>20.578104531042815</c:v>
                </c:pt>
                <c:pt idx="6">
                  <c:v>21.65209240727313</c:v>
                </c:pt>
                <c:pt idx="7">
                  <c:v>21.937130112332806</c:v>
                </c:pt>
                <c:pt idx="8">
                  <c:v>22.464249917027448</c:v>
                </c:pt>
                <c:pt idx="9">
                  <c:v>21.345205260955506</c:v>
                </c:pt>
                <c:pt idx="10">
                  <c:v>20.493198313472323</c:v>
                </c:pt>
                <c:pt idx="11">
                  <c:v>20.585607796290574</c:v>
                </c:pt>
                <c:pt idx="12">
                  <c:v>19.334669458853121</c:v>
                </c:pt>
                <c:pt idx="13">
                  <c:v>18.39201106871522</c:v>
                </c:pt>
                <c:pt idx="14">
                  <c:v>17.026976221371399</c:v>
                </c:pt>
                <c:pt idx="15">
                  <c:v>15.998827299822363</c:v>
                </c:pt>
                <c:pt idx="16">
                  <c:v>14.535096774871009</c:v>
                </c:pt>
                <c:pt idx="17">
                  <c:v>13.291461688017648</c:v>
                </c:pt>
                <c:pt idx="18">
                  <c:v>12.214385530575012</c:v>
                </c:pt>
                <c:pt idx="19">
                  <c:v>11.131325390554274</c:v>
                </c:pt>
                <c:pt idx="20">
                  <c:v>10.487198527408117</c:v>
                </c:pt>
                <c:pt idx="21">
                  <c:v>9.0937664976036849</c:v>
                </c:pt>
                <c:pt idx="22">
                  <c:v>8.4177564534756186</c:v>
                </c:pt>
                <c:pt idx="23">
                  <c:v>7.655900825152508</c:v>
                </c:pt>
                <c:pt idx="24">
                  <c:v>6.80049460423428</c:v>
                </c:pt>
                <c:pt idx="25">
                  <c:v>6.1221889978980171</c:v>
                </c:pt>
                <c:pt idx="26">
                  <c:v>5.8506310615538011</c:v>
                </c:pt>
                <c:pt idx="27">
                  <c:v>5.0134813783224788</c:v>
                </c:pt>
                <c:pt idx="28">
                  <c:v>4.5250397766110959</c:v>
                </c:pt>
                <c:pt idx="29">
                  <c:v>4.6460691166501089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09-489D-BDC7-F661151E5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541072"/>
        <c:axId val="404541400"/>
      </c:scatterChart>
      <c:valAx>
        <c:axId val="404541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541400"/>
        <c:crosses val="autoZero"/>
        <c:crossBetween val="midCat"/>
      </c:valAx>
      <c:valAx>
        <c:axId val="404541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541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773907</xdr:colOff>
      <xdr:row>47</xdr:row>
      <xdr:rowOff>140495</xdr:rowOff>
    </xdr:from>
    <xdr:to>
      <xdr:col>18</xdr:col>
      <xdr:colOff>297656</xdr:colOff>
      <xdr:row>62</xdr:row>
      <xdr:rowOff>26195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302078</xdr:colOff>
      <xdr:row>18</xdr:row>
      <xdr:rowOff>140153</xdr:rowOff>
    </xdr:from>
    <xdr:to>
      <xdr:col>29</xdr:col>
      <xdr:colOff>314324</xdr:colOff>
      <xdr:row>33</xdr:row>
      <xdr:rowOff>25853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302078</xdr:colOff>
      <xdr:row>18</xdr:row>
      <xdr:rowOff>140153</xdr:rowOff>
    </xdr:from>
    <xdr:to>
      <xdr:col>31</xdr:col>
      <xdr:colOff>314324</xdr:colOff>
      <xdr:row>33</xdr:row>
      <xdr:rowOff>25853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G93"/>
  <sheetViews>
    <sheetView topLeftCell="K1" zoomScale="90" zoomScaleNormal="90" workbookViewId="0">
      <selection activeCell="R78" sqref="R78"/>
    </sheetView>
  </sheetViews>
  <sheetFormatPr defaultColWidth="9.140625" defaultRowHeight="15" x14ac:dyDescent="0.25"/>
  <cols>
    <col min="1" max="1" width="4" customWidth="1"/>
    <col min="2" max="2" width="21.140625" customWidth="1"/>
    <col min="3" max="3" width="5.85546875" customWidth="1"/>
    <col min="4" max="4" width="19.5703125" customWidth="1"/>
    <col min="5" max="5" width="11" customWidth="1"/>
    <col min="6" max="6" width="4.28515625" customWidth="1"/>
    <col min="7" max="7" width="8.7109375" customWidth="1"/>
    <col min="8" max="8" width="9" customWidth="1"/>
    <col min="9" max="9" width="11.140625" customWidth="1"/>
    <col min="10" max="10" width="9.7109375" customWidth="1"/>
    <col min="11" max="11" width="9" customWidth="1"/>
    <col min="12" max="12" width="11.140625" customWidth="1"/>
    <col min="13" max="13" width="9.7109375" customWidth="1"/>
    <col min="14" max="14" width="9" customWidth="1"/>
    <col min="15" max="15" width="11.140625" customWidth="1"/>
    <col min="16" max="16" width="10.7109375" customWidth="1"/>
    <col min="17" max="17" width="9" customWidth="1"/>
    <col min="18" max="18" width="11.140625" customWidth="1"/>
    <col min="19" max="19" width="7.7109375" customWidth="1"/>
    <col min="20" max="20" width="9" customWidth="1"/>
    <col min="21" max="21" width="15.140625" customWidth="1"/>
    <col min="22" max="22" width="8.7109375" customWidth="1"/>
    <col min="23" max="23" width="9" customWidth="1"/>
    <col min="24" max="24" width="15.140625" customWidth="1"/>
    <col min="25" max="25" width="10.7109375" customWidth="1"/>
    <col min="26" max="26" width="9" customWidth="1"/>
    <col min="27" max="27" width="15.140625" customWidth="1"/>
    <col min="28" max="28" width="10.7109375" customWidth="1"/>
    <col min="29" max="29" width="9" customWidth="1"/>
    <col min="30" max="30" width="15.140625" customWidth="1"/>
    <col min="31" max="31" width="10.7109375" customWidth="1"/>
    <col min="32" max="32" width="9" customWidth="1"/>
    <col min="33" max="33" width="15.140625" customWidth="1"/>
  </cols>
  <sheetData>
    <row r="1" spans="1:33" ht="18" customHeight="1" x14ac:dyDescent="0.25">
      <c r="A1" s="52" t="s">
        <v>14</v>
      </c>
      <c r="B1" s="53"/>
      <c r="C1" s="53"/>
      <c r="D1" s="53"/>
      <c r="E1" s="53"/>
      <c r="F1" s="54"/>
      <c r="G1" s="52" t="s">
        <v>47</v>
      </c>
      <c r="H1" s="53"/>
      <c r="I1" s="54"/>
      <c r="J1" s="52" t="s">
        <v>55</v>
      </c>
      <c r="K1" s="53"/>
      <c r="L1" s="54"/>
      <c r="M1" s="52" t="s">
        <v>81</v>
      </c>
      <c r="N1" s="53"/>
      <c r="O1" s="54"/>
      <c r="P1" s="52" t="s">
        <v>29</v>
      </c>
      <c r="Q1" s="53"/>
      <c r="R1" s="54"/>
      <c r="S1" s="52" t="s">
        <v>35</v>
      </c>
      <c r="T1" s="53"/>
      <c r="U1" s="54"/>
      <c r="V1" s="52" t="s">
        <v>66</v>
      </c>
      <c r="W1" s="53"/>
      <c r="X1" s="54"/>
      <c r="Y1" s="52" t="s">
        <v>65</v>
      </c>
      <c r="Z1" s="53"/>
      <c r="AA1" s="54"/>
      <c r="AB1" s="52" t="s">
        <v>41</v>
      </c>
      <c r="AC1" s="53"/>
      <c r="AD1" s="54"/>
      <c r="AE1" s="52" t="s">
        <v>72</v>
      </c>
      <c r="AF1" s="53"/>
      <c r="AG1" s="54"/>
    </row>
    <row r="2" spans="1:33" ht="18" customHeight="1" x14ac:dyDescent="0.25">
      <c r="A2" s="6" t="s">
        <v>71</v>
      </c>
      <c r="B2" s="6" t="s">
        <v>42</v>
      </c>
      <c r="C2" s="6" t="s">
        <v>15</v>
      </c>
      <c r="D2" s="6" t="s">
        <v>68</v>
      </c>
      <c r="E2" s="6" t="s">
        <v>39</v>
      </c>
      <c r="F2" s="6" t="s">
        <v>80</v>
      </c>
      <c r="G2" s="6" t="s">
        <v>63</v>
      </c>
      <c r="H2" s="6" t="s">
        <v>62</v>
      </c>
      <c r="I2" s="6" t="s">
        <v>76</v>
      </c>
      <c r="J2" s="6" t="s">
        <v>63</v>
      </c>
      <c r="K2" s="6" t="s">
        <v>62</v>
      </c>
      <c r="L2" s="6" t="s">
        <v>76</v>
      </c>
      <c r="M2" s="6" t="s">
        <v>63</v>
      </c>
      <c r="N2" s="6" t="s">
        <v>62</v>
      </c>
      <c r="O2" s="6" t="s">
        <v>76</v>
      </c>
      <c r="P2" s="6" t="s">
        <v>63</v>
      </c>
      <c r="Q2" s="6" t="s">
        <v>62</v>
      </c>
      <c r="R2" s="6" t="s">
        <v>76</v>
      </c>
      <c r="S2" s="6" t="s">
        <v>63</v>
      </c>
      <c r="T2" s="6" t="s">
        <v>62</v>
      </c>
      <c r="U2" s="6" t="s">
        <v>60</v>
      </c>
      <c r="V2" s="6" t="s">
        <v>63</v>
      </c>
      <c r="W2" s="6" t="s">
        <v>62</v>
      </c>
      <c r="X2" s="6" t="s">
        <v>60</v>
      </c>
      <c r="Y2" s="6" t="s">
        <v>63</v>
      </c>
      <c r="Z2" s="6" t="s">
        <v>62</v>
      </c>
      <c r="AA2" s="6" t="s">
        <v>60</v>
      </c>
      <c r="AB2" s="6" t="s">
        <v>63</v>
      </c>
      <c r="AC2" s="6" t="s">
        <v>62</v>
      </c>
      <c r="AD2" s="6" t="s">
        <v>60</v>
      </c>
      <c r="AE2" s="6" t="s">
        <v>63</v>
      </c>
      <c r="AF2" s="6" t="s">
        <v>62</v>
      </c>
      <c r="AG2" s="6" t="s">
        <v>60</v>
      </c>
    </row>
    <row r="3" spans="1:33" x14ac:dyDescent="0.25">
      <c r="A3" s="2"/>
      <c r="B3" s="1">
        <v>44061.427291666703</v>
      </c>
      <c r="C3" s="4" t="s">
        <v>71</v>
      </c>
      <c r="D3" s="2" t="s">
        <v>21</v>
      </c>
      <c r="E3" s="5" t="s">
        <v>14</v>
      </c>
      <c r="F3" s="2" t="b">
        <v>0</v>
      </c>
      <c r="G3" s="3">
        <v>1571.3695</v>
      </c>
      <c r="H3" s="3">
        <v>13.0379773794462</v>
      </c>
      <c r="I3" s="3"/>
      <c r="J3" s="4">
        <v>537.08399999999995</v>
      </c>
      <c r="K3" s="4">
        <v>15.7211092214504</v>
      </c>
      <c r="L3" s="4"/>
      <c r="M3" s="3">
        <v>134.7705</v>
      </c>
      <c r="N3" s="3">
        <v>29.970962159673501</v>
      </c>
      <c r="O3" s="3"/>
      <c r="P3" s="4">
        <v>374.8605</v>
      </c>
      <c r="Q3" s="4">
        <v>25.301550745705299</v>
      </c>
      <c r="R3" s="4"/>
      <c r="S3" s="3">
        <v>303.3895</v>
      </c>
      <c r="T3" s="3">
        <v>20.0925660279838</v>
      </c>
      <c r="U3" s="3"/>
      <c r="V3" s="4">
        <v>51.064500000000002</v>
      </c>
      <c r="W3" s="4">
        <v>63.906898823674702</v>
      </c>
      <c r="X3" s="4"/>
      <c r="Y3" s="3">
        <v>12.9815</v>
      </c>
      <c r="Z3" s="3">
        <v>147.93939665374</v>
      </c>
      <c r="AA3" s="3"/>
      <c r="AB3" s="4">
        <v>5.4904999999999999</v>
      </c>
      <c r="AC3" s="4">
        <v>138.04534299798601</v>
      </c>
      <c r="AD3" s="4"/>
      <c r="AE3" s="3">
        <v>6.9889999999999999</v>
      </c>
      <c r="AF3" s="3">
        <v>139.83267368358599</v>
      </c>
      <c r="AG3" s="3"/>
    </row>
    <row r="4" spans="1:33" x14ac:dyDescent="0.25">
      <c r="A4" s="2"/>
      <c r="B4" s="1">
        <v>44061.431180555599</v>
      </c>
      <c r="C4" s="4" t="s">
        <v>71</v>
      </c>
      <c r="D4" s="2" t="s">
        <v>21</v>
      </c>
      <c r="E4" s="5" t="s">
        <v>14</v>
      </c>
      <c r="F4" s="2" t="b">
        <v>0</v>
      </c>
      <c r="G4" s="3">
        <v>1548.413</v>
      </c>
      <c r="H4" s="3">
        <v>10.564001800231299</v>
      </c>
      <c r="I4" s="3"/>
      <c r="J4" s="4">
        <v>569.529</v>
      </c>
      <c r="K4" s="4">
        <v>16.170529383518499</v>
      </c>
      <c r="L4" s="4"/>
      <c r="M4" s="3">
        <v>147.7475</v>
      </c>
      <c r="N4" s="3">
        <v>26.724307128503</v>
      </c>
      <c r="O4" s="3"/>
      <c r="P4" s="4">
        <v>388.83600000000001</v>
      </c>
      <c r="Q4" s="4">
        <v>18.3930060387206</v>
      </c>
      <c r="R4" s="4"/>
      <c r="S4" s="3">
        <v>339.43599999999998</v>
      </c>
      <c r="T4" s="3">
        <v>19.5883877163749</v>
      </c>
      <c r="U4" s="3"/>
      <c r="V4" s="4">
        <v>42.052500000000002</v>
      </c>
      <c r="W4" s="4">
        <v>70.215037244426597</v>
      </c>
      <c r="X4" s="4"/>
      <c r="Y4" s="3">
        <v>15.473000000000001</v>
      </c>
      <c r="Z4" s="3">
        <v>97.003733108129097</v>
      </c>
      <c r="AA4" s="3"/>
      <c r="AB4" s="4">
        <v>6.49</v>
      </c>
      <c r="AC4" s="4">
        <v>181.88159091354399</v>
      </c>
      <c r="AD4" s="4"/>
      <c r="AE4" s="3">
        <v>7.9859999999999998</v>
      </c>
      <c r="AF4" s="3">
        <v>143.96581664718201</v>
      </c>
      <c r="AG4" s="3"/>
    </row>
    <row r="5" spans="1:33" x14ac:dyDescent="0.25">
      <c r="A5" s="2"/>
      <c r="B5" s="1">
        <v>44061.435092592597</v>
      </c>
      <c r="C5" s="4" t="s">
        <v>48</v>
      </c>
      <c r="D5" s="2" t="s">
        <v>69</v>
      </c>
      <c r="E5" s="5" t="s">
        <v>30</v>
      </c>
      <c r="F5" s="2" t="b">
        <v>0</v>
      </c>
      <c r="G5" s="3">
        <v>1559.88</v>
      </c>
      <c r="H5" s="3">
        <v>9.7646831361348099</v>
      </c>
      <c r="I5" s="3"/>
      <c r="J5" s="4">
        <v>840.07950000000005</v>
      </c>
      <c r="K5" s="4">
        <v>15.8235836430781</v>
      </c>
      <c r="L5" s="4"/>
      <c r="M5" s="3">
        <v>357.38850000000002</v>
      </c>
      <c r="N5" s="3">
        <v>26.0091571532659</v>
      </c>
      <c r="O5" s="3"/>
      <c r="P5" s="4">
        <v>2937.6909999999998</v>
      </c>
      <c r="Q5" s="4">
        <v>5.8290881915655097</v>
      </c>
      <c r="R5" s="4"/>
      <c r="S5" s="3">
        <v>278.85899999999998</v>
      </c>
      <c r="T5" s="3">
        <v>25.424385295974901</v>
      </c>
      <c r="U5" s="3">
        <v>100</v>
      </c>
      <c r="V5" s="4">
        <v>91.117000000000004</v>
      </c>
      <c r="W5" s="4">
        <v>34.732296917890402</v>
      </c>
      <c r="X5" s="4">
        <v>100</v>
      </c>
      <c r="Y5" s="3">
        <v>607401.58200000005</v>
      </c>
      <c r="Z5" s="3">
        <v>0.66866347171750995</v>
      </c>
      <c r="AA5" s="3">
        <v>100</v>
      </c>
      <c r="AB5" s="4">
        <v>159325.73550000001</v>
      </c>
      <c r="AC5" s="4">
        <v>0.93402566199546699</v>
      </c>
      <c r="AD5" s="4">
        <v>100</v>
      </c>
      <c r="AE5" s="3">
        <v>267831.00400000002</v>
      </c>
      <c r="AF5" s="3">
        <v>1.05682460652829</v>
      </c>
      <c r="AG5" s="3">
        <v>100</v>
      </c>
    </row>
    <row r="6" spans="1:33" x14ac:dyDescent="0.25">
      <c r="A6" s="2"/>
      <c r="B6" s="1">
        <v>44061.4389814815</v>
      </c>
      <c r="C6" s="4" t="s">
        <v>71</v>
      </c>
      <c r="D6" s="2" t="s">
        <v>21</v>
      </c>
      <c r="E6" s="5" t="s">
        <v>14</v>
      </c>
      <c r="F6" s="2" t="b">
        <v>0</v>
      </c>
      <c r="G6" s="3">
        <v>1500.9725000000001</v>
      </c>
      <c r="H6" s="3">
        <v>10.645585327716899</v>
      </c>
      <c r="I6" s="3"/>
      <c r="J6" s="4">
        <v>537.08050000000003</v>
      </c>
      <c r="K6" s="4">
        <v>19.143048478014901</v>
      </c>
      <c r="L6" s="4"/>
      <c r="M6" s="3">
        <v>118.795</v>
      </c>
      <c r="N6" s="3">
        <v>34.904198011073603</v>
      </c>
      <c r="O6" s="3"/>
      <c r="P6" s="4">
        <v>361.88249999999999</v>
      </c>
      <c r="Q6" s="4">
        <v>24.296102375980499</v>
      </c>
      <c r="R6" s="4"/>
      <c r="S6" s="3">
        <v>285.36450000000002</v>
      </c>
      <c r="T6" s="3">
        <v>29.8301738136478</v>
      </c>
      <c r="U6" s="3">
        <v>102.332899422289</v>
      </c>
      <c r="V6" s="4">
        <v>42.051499999999997</v>
      </c>
      <c r="W6" s="4">
        <v>58.632490363718198</v>
      </c>
      <c r="X6" s="4">
        <v>46.151102428745503</v>
      </c>
      <c r="Y6" s="3">
        <v>67.384500000000003</v>
      </c>
      <c r="Z6" s="3">
        <v>47.310522895437202</v>
      </c>
      <c r="AA6" s="3">
        <v>1.1093896031373901E-2</v>
      </c>
      <c r="AB6" s="4">
        <v>9.4849999999999994</v>
      </c>
      <c r="AC6" s="4">
        <v>120.62380894662201</v>
      </c>
      <c r="AD6" s="4">
        <v>5.9532127501146902E-3</v>
      </c>
      <c r="AE6" s="3">
        <v>10.480499999999999</v>
      </c>
      <c r="AF6" s="3">
        <v>104.682480208846</v>
      </c>
      <c r="AG6" s="3">
        <v>3.9131018603059103E-3</v>
      </c>
    </row>
    <row r="7" spans="1:33" x14ac:dyDescent="0.25">
      <c r="A7" s="2"/>
      <c r="B7" s="1">
        <v>44061.442870370403</v>
      </c>
      <c r="C7" s="4" t="s">
        <v>12</v>
      </c>
      <c r="D7" s="2" t="s">
        <v>49</v>
      </c>
      <c r="E7" s="5" t="s">
        <v>45</v>
      </c>
      <c r="F7" s="2" t="b">
        <v>0</v>
      </c>
      <c r="G7" s="3">
        <v>1579.3389999999999</v>
      </c>
      <c r="H7" s="3">
        <v>11.991511544717699</v>
      </c>
      <c r="I7" s="3">
        <v>6.7813030000001004E-3</v>
      </c>
      <c r="J7" s="4">
        <v>2092.52</v>
      </c>
      <c r="K7" s="4">
        <v>9.7691757909732306</v>
      </c>
      <c r="L7" s="4">
        <v>0.12</v>
      </c>
      <c r="M7" s="3">
        <v>1263.864</v>
      </c>
      <c r="N7" s="3">
        <v>8.6012557704969801</v>
      </c>
      <c r="O7" s="3">
        <v>8.4000000000000005E-2</v>
      </c>
      <c r="P7" s="4">
        <v>14235.075999999999</v>
      </c>
      <c r="Q7" s="4">
        <v>4.0042484197250898</v>
      </c>
      <c r="R7" s="4">
        <v>1</v>
      </c>
      <c r="S7" s="3">
        <v>296.37599999999998</v>
      </c>
      <c r="T7" s="3">
        <v>18.5180198553156</v>
      </c>
      <c r="U7" s="3">
        <v>106.28166923068601</v>
      </c>
      <c r="V7" s="4">
        <v>98.626999999999995</v>
      </c>
      <c r="W7" s="4">
        <v>45.7962452472457</v>
      </c>
      <c r="X7" s="4">
        <v>108.242150202487</v>
      </c>
      <c r="Y7" s="3">
        <v>607894.72950000002</v>
      </c>
      <c r="Z7" s="3">
        <v>0.87088477253375896</v>
      </c>
      <c r="AA7" s="3">
        <v>100.08118969634199</v>
      </c>
      <c r="AB7" s="4">
        <v>158843.10750000001</v>
      </c>
      <c r="AC7" s="4">
        <v>1.27250470007253</v>
      </c>
      <c r="AD7" s="4">
        <v>99.697080952750397</v>
      </c>
      <c r="AE7" s="3">
        <v>268106.74849999999</v>
      </c>
      <c r="AF7" s="3">
        <v>1.25418256613158</v>
      </c>
      <c r="AG7" s="3">
        <v>100.10295466017099</v>
      </c>
    </row>
    <row r="8" spans="1:33" x14ac:dyDescent="0.25">
      <c r="A8" s="2"/>
      <c r="B8" s="1">
        <v>44061.446782407402</v>
      </c>
      <c r="C8" s="4" t="s">
        <v>71</v>
      </c>
      <c r="D8" s="2" t="s">
        <v>21</v>
      </c>
      <c r="E8" s="5" t="s">
        <v>14</v>
      </c>
      <c r="F8" s="2" t="b">
        <v>0</v>
      </c>
      <c r="G8" s="3">
        <v>1530.4324999999999</v>
      </c>
      <c r="H8" s="3">
        <v>9.0544573851462395</v>
      </c>
      <c r="I8" s="3" t="s">
        <v>20</v>
      </c>
      <c r="J8" s="4">
        <v>516.61249999999995</v>
      </c>
      <c r="K8" s="4">
        <v>16.984715546354799</v>
      </c>
      <c r="L8" s="4" t="s">
        <v>20</v>
      </c>
      <c r="M8" s="3">
        <v>125.2835</v>
      </c>
      <c r="N8" s="3">
        <v>24.726719984093901</v>
      </c>
      <c r="O8" s="3" t="s">
        <v>20</v>
      </c>
      <c r="P8" s="4">
        <v>369.86599999999999</v>
      </c>
      <c r="Q8" s="4">
        <v>19.6698397583929</v>
      </c>
      <c r="R8" s="4" t="s">
        <v>20</v>
      </c>
      <c r="S8" s="3">
        <v>267.84199999999998</v>
      </c>
      <c r="T8" s="3">
        <v>23.072407496933302</v>
      </c>
      <c r="U8" s="3">
        <v>96.049257868672001</v>
      </c>
      <c r="V8" s="4">
        <v>51.066499999999998</v>
      </c>
      <c r="W8" s="4">
        <v>65.774373184069603</v>
      </c>
      <c r="X8" s="4">
        <v>56.0449751418506</v>
      </c>
      <c r="Y8" s="3">
        <v>63.392000000000003</v>
      </c>
      <c r="Z8" s="3">
        <v>58.988380725110197</v>
      </c>
      <c r="AA8" s="3">
        <v>1.04365878981198E-2</v>
      </c>
      <c r="AB8" s="4">
        <v>11.480499999999999</v>
      </c>
      <c r="AC8" s="4">
        <v>174.556393974619</v>
      </c>
      <c r="AD8" s="4">
        <v>7.2056783318599502E-3</v>
      </c>
      <c r="AE8" s="3">
        <v>13.477499999999999</v>
      </c>
      <c r="AF8" s="3">
        <v>99.888998636778993</v>
      </c>
      <c r="AG8" s="3">
        <v>5.0320910569412597E-3</v>
      </c>
    </row>
    <row r="9" spans="1:33" x14ac:dyDescent="0.25">
      <c r="A9" s="2"/>
      <c r="B9" s="1">
        <v>44061.450671296298</v>
      </c>
      <c r="C9" s="4" t="s">
        <v>36</v>
      </c>
      <c r="D9" s="2" t="s">
        <v>17</v>
      </c>
      <c r="E9" s="5" t="s">
        <v>45</v>
      </c>
      <c r="F9" s="2" t="b">
        <v>0</v>
      </c>
      <c r="G9" s="3">
        <v>1825.4345000000001</v>
      </c>
      <c r="H9" s="3">
        <v>12.441986720958401</v>
      </c>
      <c r="I9" s="3">
        <v>3.4753450847423699E-2</v>
      </c>
      <c r="J9" s="4">
        <v>7193.5625</v>
      </c>
      <c r="K9" s="4">
        <v>4.3665901476670204</v>
      </c>
      <c r="L9" s="4">
        <v>0.600331729495303</v>
      </c>
      <c r="M9" s="3">
        <v>5038.5445</v>
      </c>
      <c r="N9" s="3">
        <v>4.5926564646464696</v>
      </c>
      <c r="O9" s="3">
        <v>0.42051403679926003</v>
      </c>
      <c r="P9" s="4">
        <v>58769.762000000002</v>
      </c>
      <c r="Q9" s="4">
        <v>1.92871174427875</v>
      </c>
      <c r="R9" s="4">
        <v>4.9977454413850397</v>
      </c>
      <c r="S9" s="3">
        <v>319.40800000000002</v>
      </c>
      <c r="T9" s="3">
        <v>21.381447781783798</v>
      </c>
      <c r="U9" s="3">
        <v>114.541040454136</v>
      </c>
      <c r="V9" s="4">
        <v>84.105000000000004</v>
      </c>
      <c r="W9" s="4">
        <v>52.023512561527497</v>
      </c>
      <c r="X9" s="4">
        <v>92.304399837571495</v>
      </c>
      <c r="Y9" s="3">
        <v>605539.45750000002</v>
      </c>
      <c r="Z9" s="3">
        <v>0.86125513919860497</v>
      </c>
      <c r="AA9" s="3">
        <v>99.693427782346504</v>
      </c>
      <c r="AB9" s="4">
        <v>158170.65549999999</v>
      </c>
      <c r="AC9" s="4">
        <v>0.95637987306139904</v>
      </c>
      <c r="AD9" s="4">
        <v>99.275019822519496</v>
      </c>
      <c r="AE9" s="3">
        <v>268411.32150000002</v>
      </c>
      <c r="AF9" s="3">
        <v>0.81333471108870203</v>
      </c>
      <c r="AG9" s="3">
        <v>100.216673010717</v>
      </c>
    </row>
    <row r="10" spans="1:33" x14ac:dyDescent="0.25">
      <c r="A10" s="2"/>
      <c r="B10" s="1">
        <v>44061.454583333303</v>
      </c>
      <c r="C10" s="4" t="s">
        <v>71</v>
      </c>
      <c r="D10" s="2" t="s">
        <v>21</v>
      </c>
      <c r="E10" s="5" t="s">
        <v>14</v>
      </c>
      <c r="F10" s="2" t="b">
        <v>0</v>
      </c>
      <c r="G10" s="3">
        <v>1545.905</v>
      </c>
      <c r="H10" s="3">
        <v>8.9229013413751694</v>
      </c>
      <c r="I10" s="3" t="s">
        <v>20</v>
      </c>
      <c r="J10" s="4">
        <v>483.67399999999998</v>
      </c>
      <c r="K10" s="4">
        <v>21.319105417647101</v>
      </c>
      <c r="L10" s="4" t="s">
        <v>20</v>
      </c>
      <c r="M10" s="3">
        <v>141.75649999999999</v>
      </c>
      <c r="N10" s="3">
        <v>35.368305920818798</v>
      </c>
      <c r="O10" s="3" t="s">
        <v>20</v>
      </c>
      <c r="P10" s="4">
        <v>370.86649999999997</v>
      </c>
      <c r="Q10" s="4">
        <v>25.556109857709099</v>
      </c>
      <c r="R10" s="4" t="s">
        <v>20</v>
      </c>
      <c r="S10" s="3">
        <v>306.39299999999997</v>
      </c>
      <c r="T10" s="3">
        <v>24.465475636112899</v>
      </c>
      <c r="U10" s="3">
        <v>109.873807192882</v>
      </c>
      <c r="V10" s="4">
        <v>38.049999999999997</v>
      </c>
      <c r="W10" s="4">
        <v>53.728724437541501</v>
      </c>
      <c r="X10" s="4">
        <v>41.759496032573502</v>
      </c>
      <c r="Y10" s="3">
        <v>65.887500000000003</v>
      </c>
      <c r="Z10" s="3">
        <v>53.7173681860559</v>
      </c>
      <c r="AA10" s="3">
        <v>1.08474363506021E-2</v>
      </c>
      <c r="AB10" s="4">
        <v>8.9849999999999994</v>
      </c>
      <c r="AC10" s="4">
        <v>152.52550146920501</v>
      </c>
      <c r="AD10" s="4">
        <v>5.6393902540622497E-3</v>
      </c>
      <c r="AE10" s="3">
        <v>21.9635</v>
      </c>
      <c r="AF10" s="3">
        <v>74.620326100261394</v>
      </c>
      <c r="AG10" s="3">
        <v>8.2005069136805407E-3</v>
      </c>
    </row>
    <row r="11" spans="1:33" x14ac:dyDescent="0.25">
      <c r="A11" s="2"/>
      <c r="B11" s="1">
        <v>44061.458483796298</v>
      </c>
      <c r="C11" s="4" t="s">
        <v>75</v>
      </c>
      <c r="D11" s="2" t="s">
        <v>84</v>
      </c>
      <c r="E11" s="5" t="s">
        <v>45</v>
      </c>
      <c r="F11" s="2" t="b">
        <v>0</v>
      </c>
      <c r="G11" s="3">
        <v>2151.933</v>
      </c>
      <c r="H11" s="3">
        <v>8.7179827537013708</v>
      </c>
      <c r="I11" s="3">
        <v>6.9605509057697398E-2</v>
      </c>
      <c r="J11" s="4">
        <v>14002.799000000001</v>
      </c>
      <c r="K11" s="4">
        <v>3.4727313151989199</v>
      </c>
      <c r="L11" s="4">
        <v>1.20084717266728</v>
      </c>
      <c r="M11" s="3">
        <v>9795.4789999999994</v>
      </c>
      <c r="N11" s="3">
        <v>3.91880812760605</v>
      </c>
      <c r="O11" s="3">
        <v>0.84956076653551904</v>
      </c>
      <c r="P11" s="4">
        <v>116029.2755</v>
      </c>
      <c r="Q11" s="4">
        <v>1.1890150764598699</v>
      </c>
      <c r="R11" s="4">
        <v>10.025189575336</v>
      </c>
      <c r="S11" s="3">
        <v>290.87299999999999</v>
      </c>
      <c r="T11" s="3">
        <v>18.903897546289599</v>
      </c>
      <c r="U11" s="3">
        <v>104.308270487953</v>
      </c>
      <c r="V11" s="4">
        <v>99.626999999999995</v>
      </c>
      <c r="W11" s="4">
        <v>35.791959135430297</v>
      </c>
      <c r="X11" s="4">
        <v>109.339640242765</v>
      </c>
      <c r="Y11" s="3">
        <v>605772.64650000003</v>
      </c>
      <c r="Z11" s="3">
        <v>0.80204966231576902</v>
      </c>
      <c r="AA11" s="3">
        <v>99.731819022493099</v>
      </c>
      <c r="AB11" s="4">
        <v>158542.44149999999</v>
      </c>
      <c r="AC11" s="4">
        <v>1.1428311131718201</v>
      </c>
      <c r="AD11" s="4">
        <v>99.508369443554201</v>
      </c>
      <c r="AE11" s="3">
        <v>269173.87050000002</v>
      </c>
      <c r="AF11" s="3">
        <v>1.11208033902755</v>
      </c>
      <c r="AG11" s="3">
        <v>100.50138575442899</v>
      </c>
    </row>
    <row r="12" spans="1:33" x14ac:dyDescent="0.25">
      <c r="A12" s="2"/>
      <c r="B12" s="1">
        <v>44061.462384259299</v>
      </c>
      <c r="C12" s="4" t="s">
        <v>71</v>
      </c>
      <c r="D12" s="2" t="s">
        <v>21</v>
      </c>
      <c r="E12" s="5" t="s">
        <v>14</v>
      </c>
      <c r="F12" s="2" t="b">
        <v>0</v>
      </c>
      <c r="G12" s="3">
        <v>1528.4185</v>
      </c>
      <c r="H12" s="3">
        <v>8.1223125870014297</v>
      </c>
      <c r="I12" s="3" t="s">
        <v>20</v>
      </c>
      <c r="J12" s="4">
        <v>553.05899999999997</v>
      </c>
      <c r="K12" s="4">
        <v>17.089576821974401</v>
      </c>
      <c r="L12" s="4" t="s">
        <v>20</v>
      </c>
      <c r="M12" s="3">
        <v>129.77699999999999</v>
      </c>
      <c r="N12" s="3">
        <v>22.181975537608601</v>
      </c>
      <c r="O12" s="3" t="s">
        <v>20</v>
      </c>
      <c r="P12" s="4">
        <v>359.38350000000003</v>
      </c>
      <c r="Q12" s="4">
        <v>19.560478979779202</v>
      </c>
      <c r="R12" s="4" t="s">
        <v>20</v>
      </c>
      <c r="S12" s="3">
        <v>335.43450000000001</v>
      </c>
      <c r="T12" s="3">
        <v>19.163325700304998</v>
      </c>
      <c r="U12" s="3">
        <v>120.28821017073101</v>
      </c>
      <c r="V12" s="4">
        <v>42.552500000000002</v>
      </c>
      <c r="W12" s="4">
        <v>41.729805182788503</v>
      </c>
      <c r="X12" s="4">
        <v>46.7009449389247</v>
      </c>
      <c r="Y12" s="3">
        <v>65.886499999999998</v>
      </c>
      <c r="Z12" s="3">
        <v>61.675881711825802</v>
      </c>
      <c r="AA12" s="3">
        <v>1.08472717148768E-2</v>
      </c>
      <c r="AB12" s="4">
        <v>14.9755</v>
      </c>
      <c r="AC12" s="4">
        <v>135.93519331431401</v>
      </c>
      <c r="AD12" s="4">
        <v>9.3992975792664708E-3</v>
      </c>
      <c r="AE12" s="3">
        <v>14.4735</v>
      </c>
      <c r="AF12" s="3">
        <v>90.831531737395494</v>
      </c>
      <c r="AG12" s="3">
        <v>5.4039673465137699E-3</v>
      </c>
    </row>
    <row r="13" spans="1:33" x14ac:dyDescent="0.25">
      <c r="A13" s="2"/>
      <c r="B13" s="1">
        <v>44061.466273148202</v>
      </c>
      <c r="C13" s="4" t="s">
        <v>79</v>
      </c>
      <c r="D13" s="2" t="s">
        <v>16</v>
      </c>
      <c r="E13" s="5" t="s">
        <v>45</v>
      </c>
      <c r="F13" s="2" t="b">
        <v>0</v>
      </c>
      <c r="G13" s="3">
        <v>2919.1864999999998</v>
      </c>
      <c r="H13" s="3">
        <v>5.7377875148123803</v>
      </c>
      <c r="I13" s="3">
        <v>0.14072718675596799</v>
      </c>
      <c r="J13" s="4">
        <v>26678.390500000001</v>
      </c>
      <c r="K13" s="4">
        <v>2.3063576172334401</v>
      </c>
      <c r="L13" s="4">
        <v>2.38210257382956</v>
      </c>
      <c r="M13" s="3">
        <v>19334.629499999999</v>
      </c>
      <c r="N13" s="3">
        <v>3.18086793604486</v>
      </c>
      <c r="O13" s="3">
        <v>1.70195422797999</v>
      </c>
      <c r="P13" s="4">
        <v>230603.7855</v>
      </c>
      <c r="Q13" s="4">
        <v>0.93455321031878202</v>
      </c>
      <c r="R13" s="4">
        <v>20.043258473688098</v>
      </c>
      <c r="S13" s="3">
        <v>289.37150000000003</v>
      </c>
      <c r="T13" s="3">
        <v>23.116002204186199</v>
      </c>
      <c r="U13" s="3">
        <v>103.769826328001</v>
      </c>
      <c r="V13" s="4">
        <v>88.612499999999997</v>
      </c>
      <c r="W13" s="4">
        <v>38.1481952272567</v>
      </c>
      <c r="X13" s="4">
        <v>97.251336194123994</v>
      </c>
      <c r="Y13" s="3">
        <v>608049.96699999995</v>
      </c>
      <c r="Z13" s="3">
        <v>0.71574789796077798</v>
      </c>
      <c r="AA13" s="3">
        <v>100.10674733474799</v>
      </c>
      <c r="AB13" s="4">
        <v>159811.035</v>
      </c>
      <c r="AC13" s="4">
        <v>1.05770683065208</v>
      </c>
      <c r="AD13" s="4">
        <v>100.304595800846</v>
      </c>
      <c r="AE13" s="3">
        <v>270882.00650000002</v>
      </c>
      <c r="AF13" s="3">
        <v>1.0281265171089</v>
      </c>
      <c r="AG13" s="3">
        <v>101.13915209756701</v>
      </c>
    </row>
    <row r="14" spans="1:33" x14ac:dyDescent="0.25">
      <c r="A14" s="2"/>
      <c r="B14" s="1">
        <v>44061.470185185201</v>
      </c>
      <c r="C14" s="4" t="s">
        <v>71</v>
      </c>
      <c r="D14" s="2" t="s">
        <v>21</v>
      </c>
      <c r="E14" s="5" t="s">
        <v>14</v>
      </c>
      <c r="F14" s="2" t="b">
        <v>0</v>
      </c>
      <c r="G14" s="3">
        <v>1528.932</v>
      </c>
      <c r="H14" s="3">
        <v>8.6818450767134596</v>
      </c>
      <c r="I14" s="3" t="s">
        <v>20</v>
      </c>
      <c r="J14" s="4">
        <v>495.15600000000001</v>
      </c>
      <c r="K14" s="4">
        <v>14.749164846084</v>
      </c>
      <c r="L14" s="4" t="s">
        <v>20</v>
      </c>
      <c r="M14" s="3">
        <v>111.31</v>
      </c>
      <c r="N14" s="3">
        <v>42.793681310190202</v>
      </c>
      <c r="O14" s="3" t="s">
        <v>20</v>
      </c>
      <c r="P14" s="4">
        <v>336.42250000000001</v>
      </c>
      <c r="Q14" s="4">
        <v>30.016976355334901</v>
      </c>
      <c r="R14" s="4" t="s">
        <v>20</v>
      </c>
      <c r="S14" s="3">
        <v>280.35899999999998</v>
      </c>
      <c r="T14" s="3">
        <v>20.858427870481201</v>
      </c>
      <c r="U14" s="3">
        <v>100.537906253698</v>
      </c>
      <c r="V14" s="4">
        <v>44.557000000000002</v>
      </c>
      <c r="W14" s="4">
        <v>59.893718178843898</v>
      </c>
      <c r="X14" s="4">
        <v>48.900863724661697</v>
      </c>
      <c r="Y14" s="3">
        <v>52.410499999999999</v>
      </c>
      <c r="Z14" s="3">
        <v>48.6142541647814</v>
      </c>
      <c r="AA14" s="3">
        <v>8.6286406807547598E-3</v>
      </c>
      <c r="AB14" s="4">
        <v>14.476000000000001</v>
      </c>
      <c r="AC14" s="4">
        <v>121.48027262513401</v>
      </c>
      <c r="AD14" s="4">
        <v>9.0857889057100894E-3</v>
      </c>
      <c r="AE14" s="3">
        <v>20.962499999999999</v>
      </c>
      <c r="AF14" s="3">
        <v>85.883793857822297</v>
      </c>
      <c r="AG14" s="3">
        <v>7.8267637752647903E-3</v>
      </c>
    </row>
    <row r="15" spans="1:33" x14ac:dyDescent="0.25">
      <c r="A15" s="2"/>
      <c r="B15" s="1">
        <v>44061.474062499998</v>
      </c>
      <c r="C15" s="4" t="s">
        <v>78</v>
      </c>
      <c r="D15" s="2" t="s">
        <v>82</v>
      </c>
      <c r="E15" s="5" t="s">
        <v>45</v>
      </c>
      <c r="F15" s="2" t="b">
        <v>0</v>
      </c>
      <c r="G15" s="3">
        <v>5037</v>
      </c>
      <c r="H15" s="3">
        <v>4.7825238784839303</v>
      </c>
      <c r="I15" s="3">
        <v>0.34252467171713402</v>
      </c>
      <c r="J15" s="4">
        <v>65401.155500000001</v>
      </c>
      <c r="K15" s="4">
        <v>1.5187342978045</v>
      </c>
      <c r="L15" s="4">
        <v>5.9668720054159801</v>
      </c>
      <c r="M15" s="3">
        <v>47237.159</v>
      </c>
      <c r="N15" s="3">
        <v>1.7454864622603701</v>
      </c>
      <c r="O15" s="3">
        <v>4.2337438314774802</v>
      </c>
      <c r="P15" s="4">
        <v>565134.52450000006</v>
      </c>
      <c r="Q15" s="4">
        <v>0.85392294877595099</v>
      </c>
      <c r="R15" s="4">
        <v>49.911419089667802</v>
      </c>
      <c r="S15" s="3">
        <v>285.36649999999997</v>
      </c>
      <c r="T15" s="3">
        <v>27.096249584238802</v>
      </c>
      <c r="U15" s="3">
        <v>102.33361663062701</v>
      </c>
      <c r="V15" s="4">
        <v>64.079499999999996</v>
      </c>
      <c r="W15" s="4">
        <v>42.838245903162203</v>
      </c>
      <c r="X15" s="4">
        <v>70.326613035986696</v>
      </c>
      <c r="Y15" s="3">
        <v>607152.60100000002</v>
      </c>
      <c r="Z15" s="3">
        <v>0.78035078106973998</v>
      </c>
      <c r="AA15" s="3">
        <v>99.959008832479498</v>
      </c>
      <c r="AB15" s="4">
        <v>159287.2285</v>
      </c>
      <c r="AC15" s="4">
        <v>0.87252315001650904</v>
      </c>
      <c r="AD15" s="4">
        <v>99.975831274289007</v>
      </c>
      <c r="AE15" s="3">
        <v>269895.44150000002</v>
      </c>
      <c r="AF15" s="3">
        <v>0.83585475824455202</v>
      </c>
      <c r="AG15" s="3">
        <v>100.770798551761</v>
      </c>
    </row>
    <row r="16" spans="1:33" x14ac:dyDescent="0.25">
      <c r="A16" s="2"/>
      <c r="B16" s="1">
        <v>44061.477974537003</v>
      </c>
      <c r="C16" s="4" t="s">
        <v>71</v>
      </c>
      <c r="D16" s="2" t="s">
        <v>21</v>
      </c>
      <c r="E16" s="5" t="s">
        <v>14</v>
      </c>
      <c r="F16" s="2" t="b">
        <v>0</v>
      </c>
      <c r="G16" s="3">
        <v>1593.3185000000001</v>
      </c>
      <c r="H16" s="3">
        <v>10.3651931054761</v>
      </c>
      <c r="I16" s="3">
        <v>3.29396490061123E-3</v>
      </c>
      <c r="J16" s="4">
        <v>548.0625</v>
      </c>
      <c r="K16" s="4">
        <v>17.066178427044299</v>
      </c>
      <c r="L16" s="4" t="s">
        <v>20</v>
      </c>
      <c r="M16" s="3">
        <v>130.2765</v>
      </c>
      <c r="N16" s="3">
        <v>44.785655482816097</v>
      </c>
      <c r="O16" s="3" t="s">
        <v>20</v>
      </c>
      <c r="P16" s="4">
        <v>330.93049999999999</v>
      </c>
      <c r="Q16" s="4">
        <v>19.2108026759011</v>
      </c>
      <c r="R16" s="4" t="s">
        <v>20</v>
      </c>
      <c r="S16" s="3">
        <v>315.9085</v>
      </c>
      <c r="T16" s="3">
        <v>25.636298215301501</v>
      </c>
      <c r="U16" s="3">
        <v>113.286105164259</v>
      </c>
      <c r="V16" s="4">
        <v>41.052</v>
      </c>
      <c r="W16" s="4">
        <v>67.568447632033994</v>
      </c>
      <c r="X16" s="4">
        <v>45.054161133487703</v>
      </c>
      <c r="Y16" s="3">
        <v>64.888999999999996</v>
      </c>
      <c r="Z16" s="3">
        <v>48.779096173796802</v>
      </c>
      <c r="AA16" s="3">
        <v>1.0683047578891601E-2</v>
      </c>
      <c r="AB16" s="4">
        <v>8.9845000000000006</v>
      </c>
      <c r="AC16" s="4">
        <v>119.024885715056</v>
      </c>
      <c r="AD16" s="4">
        <v>5.6390764315662001E-3</v>
      </c>
      <c r="AE16" s="3">
        <v>14.474</v>
      </c>
      <c r="AF16" s="3">
        <v>88.029097579940498</v>
      </c>
      <c r="AG16" s="3">
        <v>5.4041540313980998E-3</v>
      </c>
    </row>
    <row r="17" spans="1:33" x14ac:dyDescent="0.25">
      <c r="A17" s="2"/>
      <c r="B17" s="1">
        <v>44061.481851851902</v>
      </c>
      <c r="C17" s="4" t="s">
        <v>71</v>
      </c>
      <c r="D17" s="2" t="s">
        <v>74</v>
      </c>
      <c r="E17" s="5" t="s">
        <v>14</v>
      </c>
      <c r="F17" s="2" t="b">
        <v>0</v>
      </c>
      <c r="G17" s="3">
        <v>1608.7925</v>
      </c>
      <c r="H17" s="3">
        <v>8.5524085093278295</v>
      </c>
      <c r="I17" s="3">
        <v>4.81828007240598E-3</v>
      </c>
      <c r="J17" s="4">
        <v>620.94299999999998</v>
      </c>
      <c r="K17" s="4">
        <v>11.506780282350899</v>
      </c>
      <c r="L17" s="4" t="s">
        <v>20</v>
      </c>
      <c r="M17" s="3">
        <v>221.11949999999999</v>
      </c>
      <c r="N17" s="3">
        <v>34.5795902453061</v>
      </c>
      <c r="O17" s="3" t="s">
        <v>20</v>
      </c>
      <c r="P17" s="4">
        <v>1179.5139999999999</v>
      </c>
      <c r="Q17" s="4">
        <v>9.3788351535481702</v>
      </c>
      <c r="R17" s="4" t="s">
        <v>20</v>
      </c>
      <c r="S17" s="3">
        <v>332.42899999999997</v>
      </c>
      <c r="T17" s="3">
        <v>24.149716924410399</v>
      </c>
      <c r="U17" s="3">
        <v>119.210425340405</v>
      </c>
      <c r="V17" s="4">
        <v>115.1485</v>
      </c>
      <c r="W17" s="4">
        <v>47.250800798928097</v>
      </c>
      <c r="X17" s="4">
        <v>126.374331902938</v>
      </c>
      <c r="Y17" s="3">
        <v>607762.24549999996</v>
      </c>
      <c r="Z17" s="3">
        <v>0.69220007230319003</v>
      </c>
      <c r="AA17" s="3">
        <v>100.059378096911</v>
      </c>
      <c r="AB17" s="4">
        <v>161009.25</v>
      </c>
      <c r="AC17" s="4">
        <v>0.961432057881766</v>
      </c>
      <c r="AD17" s="4">
        <v>101.056649445061</v>
      </c>
      <c r="AE17" s="3">
        <v>271456.69750000001</v>
      </c>
      <c r="AF17" s="3">
        <v>0.77058895292519702</v>
      </c>
      <c r="AG17" s="3">
        <v>101.35372434328001</v>
      </c>
    </row>
    <row r="18" spans="1:33" x14ac:dyDescent="0.25">
      <c r="A18" s="2"/>
      <c r="B18" s="1">
        <v>44061.485717592601</v>
      </c>
      <c r="C18" s="4" t="s">
        <v>71</v>
      </c>
      <c r="D18" s="2" t="s">
        <v>21</v>
      </c>
      <c r="E18" s="5" t="s">
        <v>14</v>
      </c>
      <c r="F18" s="2" t="b">
        <v>0</v>
      </c>
      <c r="G18" s="3">
        <v>1520.943</v>
      </c>
      <c r="H18" s="3">
        <v>10.321973716767101</v>
      </c>
      <c r="I18" s="3" t="s">
        <v>20</v>
      </c>
      <c r="J18" s="4">
        <v>524.60199999999998</v>
      </c>
      <c r="K18" s="4">
        <v>22.749195713964799</v>
      </c>
      <c r="L18" s="4" t="s">
        <v>20</v>
      </c>
      <c r="M18" s="3">
        <v>129.2765</v>
      </c>
      <c r="N18" s="3">
        <v>27.3850992804452</v>
      </c>
      <c r="O18" s="3" t="s">
        <v>20</v>
      </c>
      <c r="P18" s="4">
        <v>334.92450000000002</v>
      </c>
      <c r="Q18" s="4">
        <v>20.525092608187499</v>
      </c>
      <c r="R18" s="4" t="s">
        <v>20</v>
      </c>
      <c r="S18" s="3">
        <v>294.8775</v>
      </c>
      <c r="T18" s="3">
        <v>23.331521512196101</v>
      </c>
      <c r="U18" s="3">
        <v>105.744300883242</v>
      </c>
      <c r="V18" s="4">
        <v>48.5625</v>
      </c>
      <c r="W18" s="4">
        <v>44.0089638652424</v>
      </c>
      <c r="X18" s="4">
        <v>53.296860080994797</v>
      </c>
      <c r="Y18" s="3">
        <v>67.384</v>
      </c>
      <c r="Z18" s="3">
        <v>51.065482841845402</v>
      </c>
      <c r="AA18" s="3">
        <v>1.1093813713511201E-2</v>
      </c>
      <c r="AB18" s="4">
        <v>12.4785</v>
      </c>
      <c r="AC18" s="4">
        <v>109.746491579775</v>
      </c>
      <c r="AD18" s="4">
        <v>7.8320680339806093E-3</v>
      </c>
      <c r="AE18" s="3">
        <v>13.476000000000001</v>
      </c>
      <c r="AF18" s="3">
        <v>102.743484784762</v>
      </c>
      <c r="AG18" s="3">
        <v>5.0315310022882899E-3</v>
      </c>
    </row>
    <row r="19" spans="1:33" x14ac:dyDescent="0.25">
      <c r="A19" s="2"/>
      <c r="B19" s="1">
        <v>44061.489606481497</v>
      </c>
      <c r="C19" s="4" t="s">
        <v>71</v>
      </c>
      <c r="D19" s="2" t="s">
        <v>46</v>
      </c>
      <c r="E19" s="5" t="s">
        <v>14</v>
      </c>
      <c r="F19" s="2" t="b">
        <v>0</v>
      </c>
      <c r="G19" s="3">
        <v>1860.384</v>
      </c>
      <c r="H19" s="3">
        <v>8.4774430944904005</v>
      </c>
      <c r="I19" s="3">
        <v>2.9602094247447801E-2</v>
      </c>
      <c r="J19" s="4">
        <v>7711.8434999999999</v>
      </c>
      <c r="K19" s="4">
        <v>4.3882713478510098</v>
      </c>
      <c r="L19" s="4">
        <v>0.63510304938884998</v>
      </c>
      <c r="M19" s="3">
        <v>6116.4754999999996</v>
      </c>
      <c r="N19" s="3">
        <v>3.68656567381344</v>
      </c>
      <c r="O19" s="3">
        <v>0.52010704833105204</v>
      </c>
      <c r="P19" s="4">
        <v>64663.027999999998</v>
      </c>
      <c r="Q19" s="4">
        <v>2.0412169877410098</v>
      </c>
      <c r="R19" s="4">
        <v>5.4799297681529504</v>
      </c>
      <c r="S19" s="3">
        <v>290.37549999999999</v>
      </c>
      <c r="T19" s="3">
        <v>24.281172812095999</v>
      </c>
      <c r="U19" s="3">
        <v>104.12986491381</v>
      </c>
      <c r="V19" s="4">
        <v>1803.3895</v>
      </c>
      <c r="W19" s="4">
        <v>8.6648532250137205</v>
      </c>
      <c r="X19" s="4">
        <v>1979.20201499171</v>
      </c>
      <c r="Y19" s="3">
        <v>550588.35349999997</v>
      </c>
      <c r="Z19" s="3">
        <v>1.0156496776753501</v>
      </c>
      <c r="AA19" s="3">
        <v>90.646512919355501</v>
      </c>
      <c r="AB19" s="4">
        <v>144900.87049999999</v>
      </c>
      <c r="AC19" s="4">
        <v>0.87862774770663299</v>
      </c>
      <c r="AD19" s="4">
        <v>90.946305720961206</v>
      </c>
      <c r="AE19" s="3">
        <v>245093.38449999999</v>
      </c>
      <c r="AF19" s="3">
        <v>1.3453683959367999</v>
      </c>
      <c r="AG19" s="3">
        <v>91.510460267699301</v>
      </c>
    </row>
    <row r="20" spans="1:33" x14ac:dyDescent="0.25">
      <c r="A20" s="2"/>
      <c r="B20" s="1">
        <v>44061.493472222202</v>
      </c>
      <c r="C20" s="4" t="s">
        <v>71</v>
      </c>
      <c r="D20" s="2" t="s">
        <v>21</v>
      </c>
      <c r="E20" s="5" t="s">
        <v>14</v>
      </c>
      <c r="F20" s="2" t="b">
        <v>0</v>
      </c>
      <c r="G20" s="3">
        <v>1438.5775000000001</v>
      </c>
      <c r="H20" s="3">
        <v>8.2818349375359404</v>
      </c>
      <c r="I20" s="3" t="s">
        <v>20</v>
      </c>
      <c r="J20" s="4">
        <v>508.13049999999998</v>
      </c>
      <c r="K20" s="4">
        <v>18.440144279964699</v>
      </c>
      <c r="L20" s="4" t="s">
        <v>20</v>
      </c>
      <c r="M20" s="3">
        <v>114.8015</v>
      </c>
      <c r="N20" s="3">
        <v>46.572309631581597</v>
      </c>
      <c r="O20" s="3" t="s">
        <v>20</v>
      </c>
      <c r="P20" s="4">
        <v>341.91849999999999</v>
      </c>
      <c r="Q20" s="4">
        <v>20.447235392254498</v>
      </c>
      <c r="R20" s="4" t="s">
        <v>20</v>
      </c>
      <c r="S20" s="3">
        <v>305.892</v>
      </c>
      <c r="T20" s="3">
        <v>19.740751393195399</v>
      </c>
      <c r="U20" s="3">
        <v>109.694146504147</v>
      </c>
      <c r="V20" s="4">
        <v>42.054000000000002</v>
      </c>
      <c r="W20" s="4">
        <v>97.283356527727307</v>
      </c>
      <c r="X20" s="4">
        <v>46.153846153846203</v>
      </c>
      <c r="Y20" s="3">
        <v>54.905500000000004</v>
      </c>
      <c r="Z20" s="3">
        <v>62.013551617649199</v>
      </c>
      <c r="AA20" s="3">
        <v>9.0394068153744102E-3</v>
      </c>
      <c r="AB20" s="4">
        <v>12.478999999999999</v>
      </c>
      <c r="AC20" s="4">
        <v>106.626596254367</v>
      </c>
      <c r="AD20" s="4">
        <v>7.8323818564766598E-3</v>
      </c>
      <c r="AE20" s="3">
        <v>11.9795</v>
      </c>
      <c r="AF20" s="3">
        <v>103.311705103075</v>
      </c>
      <c r="AG20" s="3">
        <v>4.4727831435079097E-3</v>
      </c>
    </row>
    <row r="21" spans="1:33" x14ac:dyDescent="0.25">
      <c r="A21" s="2"/>
      <c r="B21" s="1">
        <v>44061.497349537</v>
      </c>
      <c r="C21" s="4" t="s">
        <v>71</v>
      </c>
      <c r="D21" s="2" t="s">
        <v>59</v>
      </c>
      <c r="E21" s="5" t="s">
        <v>14</v>
      </c>
      <c r="F21" s="2" t="b">
        <v>0</v>
      </c>
      <c r="G21" s="3">
        <v>4806.3729999999996</v>
      </c>
      <c r="H21" s="3">
        <v>7.0419558509543503</v>
      </c>
      <c r="I21" s="3">
        <v>0.319806031732288</v>
      </c>
      <c r="J21" s="4">
        <v>61659.530500000001</v>
      </c>
      <c r="K21" s="4">
        <v>1.7368202658824601</v>
      </c>
      <c r="L21" s="4">
        <v>5.6210630621563498</v>
      </c>
      <c r="M21" s="3">
        <v>44357.309500000003</v>
      </c>
      <c r="N21" s="3">
        <v>2.2517093305113098</v>
      </c>
      <c r="O21" s="3">
        <v>3.97366267224466</v>
      </c>
      <c r="P21" s="4">
        <v>531748.52500000002</v>
      </c>
      <c r="Q21" s="4">
        <v>0.599278072011181</v>
      </c>
      <c r="R21" s="4">
        <v>46.947434745611602</v>
      </c>
      <c r="S21" s="3">
        <v>304.39299999999997</v>
      </c>
      <c r="T21" s="3">
        <v>23.779387501618899</v>
      </c>
      <c r="U21" s="3">
        <v>109.156598854618</v>
      </c>
      <c r="V21" s="4">
        <v>152.69550000000001</v>
      </c>
      <c r="W21" s="4">
        <v>28.772918321302299</v>
      </c>
      <c r="X21" s="4">
        <v>167.58179044525201</v>
      </c>
      <c r="Y21" s="3">
        <v>559110.31599999999</v>
      </c>
      <c r="Z21" s="3">
        <v>0.76441257531840701</v>
      </c>
      <c r="AA21" s="3">
        <v>92.049532396509306</v>
      </c>
      <c r="AB21" s="4">
        <v>148833.22500000001</v>
      </c>
      <c r="AC21" s="4">
        <v>1.3046884276564801</v>
      </c>
      <c r="AD21" s="4">
        <v>93.414428330067196</v>
      </c>
      <c r="AE21" s="3">
        <v>250787.01250000001</v>
      </c>
      <c r="AF21" s="3">
        <v>1.0597674393185701</v>
      </c>
      <c r="AG21" s="3">
        <v>93.636288836821905</v>
      </c>
    </row>
    <row r="22" spans="1:33" x14ac:dyDescent="0.25">
      <c r="A22" s="2"/>
      <c r="B22" s="1">
        <v>44061.5012152778</v>
      </c>
      <c r="C22" s="4" t="s">
        <v>71</v>
      </c>
      <c r="D22" s="2" t="s">
        <v>21</v>
      </c>
      <c r="E22" s="5" t="s">
        <v>14</v>
      </c>
      <c r="F22" s="2" t="b">
        <v>0</v>
      </c>
      <c r="G22" s="3">
        <v>1467.5255</v>
      </c>
      <c r="H22" s="3">
        <v>11.831300051771199</v>
      </c>
      <c r="I22" s="3" t="s">
        <v>20</v>
      </c>
      <c r="J22" s="4">
        <v>534.58100000000002</v>
      </c>
      <c r="K22" s="4">
        <v>16.240510313019598</v>
      </c>
      <c r="L22" s="4" t="s">
        <v>20</v>
      </c>
      <c r="M22" s="3">
        <v>122.791</v>
      </c>
      <c r="N22" s="3">
        <v>30.087492538285801</v>
      </c>
      <c r="O22" s="3" t="s">
        <v>20</v>
      </c>
      <c r="P22" s="4">
        <v>337.42099999999999</v>
      </c>
      <c r="Q22" s="4">
        <v>21.902286516411401</v>
      </c>
      <c r="R22" s="4" t="s">
        <v>20</v>
      </c>
      <c r="S22" s="3">
        <v>294.37700000000001</v>
      </c>
      <c r="T22" s="3">
        <v>20.450150881446302</v>
      </c>
      <c r="U22" s="3">
        <v>105.564819496591</v>
      </c>
      <c r="V22" s="4">
        <v>46.558</v>
      </c>
      <c r="W22" s="4">
        <v>50.930544282819199</v>
      </c>
      <c r="X22" s="4">
        <v>51.0969412952578</v>
      </c>
      <c r="Y22" s="3">
        <v>72.876000000000005</v>
      </c>
      <c r="Z22" s="3">
        <v>39.529668529793703</v>
      </c>
      <c r="AA22" s="3">
        <v>1.19979931168503E-2</v>
      </c>
      <c r="AB22" s="4">
        <v>16.472000000000001</v>
      </c>
      <c r="AC22" s="4">
        <v>118.431451788041</v>
      </c>
      <c r="AD22" s="4">
        <v>1.0338568309951401E-2</v>
      </c>
      <c r="AE22" s="3">
        <v>16.471499999999999</v>
      </c>
      <c r="AF22" s="3">
        <v>106.394437118919</v>
      </c>
      <c r="AG22" s="3">
        <v>6.1499601442706704E-3</v>
      </c>
    </row>
    <row r="23" spans="1:33" x14ac:dyDescent="0.25">
      <c r="A23" s="2"/>
      <c r="B23" s="1">
        <v>44061.505081018498</v>
      </c>
      <c r="C23" s="4" t="s">
        <v>71</v>
      </c>
      <c r="D23" s="2" t="s">
        <v>21</v>
      </c>
      <c r="E23" s="5" t="s">
        <v>14</v>
      </c>
      <c r="F23" s="2" t="b">
        <v>0</v>
      </c>
      <c r="G23" s="3">
        <v>1519.942</v>
      </c>
      <c r="H23" s="3">
        <v>11.4428753144959</v>
      </c>
      <c r="I23" s="3" t="s">
        <v>20</v>
      </c>
      <c r="J23" s="4">
        <v>508.13400000000001</v>
      </c>
      <c r="K23" s="4">
        <v>14.9755523567952</v>
      </c>
      <c r="L23" s="4" t="s">
        <v>20</v>
      </c>
      <c r="M23" s="3">
        <v>119.795</v>
      </c>
      <c r="N23" s="3">
        <v>30.827426822699099</v>
      </c>
      <c r="O23" s="3" t="s">
        <v>20</v>
      </c>
      <c r="P23" s="4">
        <v>352.892</v>
      </c>
      <c r="Q23" s="4">
        <v>19.279743127690899</v>
      </c>
      <c r="R23" s="4" t="s">
        <v>20</v>
      </c>
      <c r="S23" s="3">
        <v>324.41550000000001</v>
      </c>
      <c r="T23" s="3">
        <v>19.3250930400934</v>
      </c>
      <c r="U23" s="3">
        <v>116.336750831065</v>
      </c>
      <c r="V23" s="4">
        <v>37.546500000000002</v>
      </c>
      <c r="W23" s="4">
        <v>53.246469447299702</v>
      </c>
      <c r="X23" s="4">
        <v>41.206909797293598</v>
      </c>
      <c r="Y23" s="3">
        <v>38.933500000000002</v>
      </c>
      <c r="Z23" s="3">
        <v>58.763848494184899</v>
      </c>
      <c r="AA23" s="3">
        <v>6.4098450109074598E-3</v>
      </c>
      <c r="AB23" s="4">
        <v>4.4930000000000003</v>
      </c>
      <c r="AC23" s="4">
        <v>183.46807397689699</v>
      </c>
      <c r="AD23" s="4">
        <v>2.8200089495271801E-3</v>
      </c>
      <c r="AE23" s="3">
        <v>16.471</v>
      </c>
      <c r="AF23" s="3">
        <v>108.199671670584</v>
      </c>
      <c r="AG23" s="3">
        <v>6.14977345938635E-3</v>
      </c>
    </row>
    <row r="24" spans="1:33" x14ac:dyDescent="0.25">
      <c r="A24" s="2"/>
      <c r="B24" s="1">
        <v>44061.508958333303</v>
      </c>
      <c r="C24" s="4" t="s">
        <v>71</v>
      </c>
      <c r="D24" s="2" t="s">
        <v>13</v>
      </c>
      <c r="E24" s="5" t="s">
        <v>14</v>
      </c>
      <c r="F24" s="2" t="b">
        <v>0</v>
      </c>
      <c r="G24" s="3">
        <v>1647.2315000000001</v>
      </c>
      <c r="H24" s="3">
        <v>6.7779834497932097</v>
      </c>
      <c r="I24" s="3">
        <v>8.6048349960597195E-3</v>
      </c>
      <c r="J24" s="4">
        <v>2190.8755000000001</v>
      </c>
      <c r="K24" s="4">
        <v>8.1593770416610898</v>
      </c>
      <c r="L24" s="4">
        <v>0.12484344030183001</v>
      </c>
      <c r="M24" s="3">
        <v>1378.6735000000001</v>
      </c>
      <c r="N24" s="3">
        <v>10.777182664216699</v>
      </c>
      <c r="O24" s="3">
        <v>9.2232940196037796E-2</v>
      </c>
      <c r="P24" s="4">
        <v>14810.049000000001</v>
      </c>
      <c r="Q24" s="4">
        <v>3.2331197219001102</v>
      </c>
      <c r="R24" s="4">
        <v>1.05401916270411</v>
      </c>
      <c r="S24" s="3">
        <v>306.39400000000001</v>
      </c>
      <c r="T24" s="3">
        <v>25.077759089485699</v>
      </c>
      <c r="U24" s="3">
        <v>109.874165797052</v>
      </c>
      <c r="V24" s="4">
        <v>138.178</v>
      </c>
      <c r="W24" s="4">
        <v>21.4965536932398</v>
      </c>
      <c r="X24" s="4">
        <v>151.64897878551801</v>
      </c>
      <c r="Y24" s="3">
        <v>554895.47400000005</v>
      </c>
      <c r="Z24" s="3">
        <v>0.63025261654731701</v>
      </c>
      <c r="AA24" s="3">
        <v>91.355618826820901</v>
      </c>
      <c r="AB24" s="4">
        <v>145378.06400000001</v>
      </c>
      <c r="AC24" s="4">
        <v>1.32488042350752</v>
      </c>
      <c r="AD24" s="4">
        <v>91.245813831501195</v>
      </c>
      <c r="AE24" s="3">
        <v>247125.14300000001</v>
      </c>
      <c r="AF24" s="3">
        <v>1.13631041975221</v>
      </c>
      <c r="AG24" s="3">
        <v>92.269057468791004</v>
      </c>
    </row>
    <row r="25" spans="1:33" x14ac:dyDescent="0.25">
      <c r="A25" s="2"/>
      <c r="B25" s="1">
        <v>44061.512824074103</v>
      </c>
      <c r="C25" s="4" t="s">
        <v>71</v>
      </c>
      <c r="D25" s="2" t="s">
        <v>21</v>
      </c>
      <c r="E25" s="5" t="s">
        <v>14</v>
      </c>
      <c r="F25" s="2" t="b">
        <v>0</v>
      </c>
      <c r="G25" s="3">
        <v>1502.963</v>
      </c>
      <c r="H25" s="3">
        <v>10.0965543009494</v>
      </c>
      <c r="I25" s="3" t="s">
        <v>20</v>
      </c>
      <c r="J25" s="4">
        <v>538.08900000000006</v>
      </c>
      <c r="K25" s="4">
        <v>16.083829598064298</v>
      </c>
      <c r="L25" s="4" t="s">
        <v>20</v>
      </c>
      <c r="M25" s="3">
        <v>120.79300000000001</v>
      </c>
      <c r="N25" s="3">
        <v>36.855756738317197</v>
      </c>
      <c r="O25" s="3" t="s">
        <v>20</v>
      </c>
      <c r="P25" s="4">
        <v>298.98399999999998</v>
      </c>
      <c r="Q25" s="4">
        <v>23.8699655269441</v>
      </c>
      <c r="R25" s="4" t="s">
        <v>20</v>
      </c>
      <c r="S25" s="3">
        <v>270.84699999999998</v>
      </c>
      <c r="T25" s="3">
        <v>23.489156716755001</v>
      </c>
      <c r="U25" s="3">
        <v>97.126863396913905</v>
      </c>
      <c r="V25" s="4">
        <v>46.558</v>
      </c>
      <c r="W25" s="4">
        <v>62.905316156480303</v>
      </c>
      <c r="X25" s="4">
        <v>51.0969412952578</v>
      </c>
      <c r="Y25" s="3">
        <v>59.898000000000003</v>
      </c>
      <c r="Z25" s="3">
        <v>67.968257093145198</v>
      </c>
      <c r="AA25" s="3">
        <v>9.8613506739269607E-3</v>
      </c>
      <c r="AB25" s="4">
        <v>10.481999999999999</v>
      </c>
      <c r="AC25" s="4">
        <v>129.171406132036</v>
      </c>
      <c r="AD25" s="4">
        <v>6.5789748072432397E-3</v>
      </c>
      <c r="AE25" s="3">
        <v>24.458500000000001</v>
      </c>
      <c r="AF25" s="3">
        <v>85.287531056101002</v>
      </c>
      <c r="AG25" s="3">
        <v>9.1320644864550504E-3</v>
      </c>
    </row>
    <row r="26" spans="1:33" x14ac:dyDescent="0.25">
      <c r="A26" s="2"/>
      <c r="B26" s="1">
        <v>44061.5167013889</v>
      </c>
      <c r="C26" s="4" t="s">
        <v>71</v>
      </c>
      <c r="D26" s="2" t="s">
        <v>8</v>
      </c>
      <c r="E26" s="5" t="s">
        <v>14</v>
      </c>
      <c r="F26" s="2" t="b">
        <v>0</v>
      </c>
      <c r="G26" s="3">
        <v>1855.9005</v>
      </c>
      <c r="H26" s="3">
        <v>9.3456458736438108</v>
      </c>
      <c r="I26" s="3">
        <v>2.9160432939916301E-2</v>
      </c>
      <c r="J26" s="4">
        <v>7033.723</v>
      </c>
      <c r="K26" s="4">
        <v>4.2224827392232402</v>
      </c>
      <c r="L26" s="4">
        <v>0.57242970999548703</v>
      </c>
      <c r="M26" s="3">
        <v>4799.3639999999996</v>
      </c>
      <c r="N26" s="3">
        <v>4.2124937279743202</v>
      </c>
      <c r="O26" s="3">
        <v>0.401157816519155</v>
      </c>
      <c r="P26" s="4">
        <v>56057.944000000003</v>
      </c>
      <c r="Q26" s="4">
        <v>1.5632822041319501</v>
      </c>
      <c r="R26" s="4">
        <v>4.7159767747645596</v>
      </c>
      <c r="S26" s="3">
        <v>287.86849999999998</v>
      </c>
      <c r="T26" s="3">
        <v>26.172890055132399</v>
      </c>
      <c r="U26" s="3">
        <v>103.230844261795</v>
      </c>
      <c r="V26" s="4">
        <v>71.591999999999999</v>
      </c>
      <c r="W26" s="4">
        <v>50.994605180360303</v>
      </c>
      <c r="X26" s="4">
        <v>78.571506963574294</v>
      </c>
      <c r="Y26" s="3">
        <v>554049.54399999999</v>
      </c>
      <c r="Z26" s="3">
        <v>0.80252435260997401</v>
      </c>
      <c r="AA26" s="3">
        <v>91.216348527719205</v>
      </c>
      <c r="AB26" s="4">
        <v>144965.747</v>
      </c>
      <c r="AC26" s="4">
        <v>1.3090523411392301</v>
      </c>
      <c r="AD26" s="4">
        <v>90.987025131291503</v>
      </c>
      <c r="AE26" s="3">
        <v>245785.65100000001</v>
      </c>
      <c r="AF26" s="3">
        <v>1.0814410854929299</v>
      </c>
      <c r="AG26" s="3">
        <v>91.768931650646394</v>
      </c>
    </row>
    <row r="27" spans="1:33" x14ac:dyDescent="0.25">
      <c r="A27" s="2"/>
      <c r="B27" s="1">
        <v>44061.520567129599</v>
      </c>
      <c r="C27" s="4" t="s">
        <v>71</v>
      </c>
      <c r="D27" s="2" t="s">
        <v>21</v>
      </c>
      <c r="E27" s="5" t="s">
        <v>14</v>
      </c>
      <c r="F27" s="2" t="b">
        <v>0</v>
      </c>
      <c r="G27" s="3">
        <v>1479.008</v>
      </c>
      <c r="H27" s="3">
        <v>8.4266762942135909</v>
      </c>
      <c r="I27" s="3" t="s">
        <v>20</v>
      </c>
      <c r="J27" s="4">
        <v>532.58799999999997</v>
      </c>
      <c r="K27" s="4">
        <v>13.397561546940301</v>
      </c>
      <c r="L27" s="4" t="s">
        <v>20</v>
      </c>
      <c r="M27" s="3">
        <v>132.27199999999999</v>
      </c>
      <c r="N27" s="3">
        <v>45.409986317208798</v>
      </c>
      <c r="O27" s="3" t="s">
        <v>20</v>
      </c>
      <c r="P27" s="4">
        <v>342.90899999999999</v>
      </c>
      <c r="Q27" s="4">
        <v>21.6684788249657</v>
      </c>
      <c r="R27" s="4" t="s">
        <v>20</v>
      </c>
      <c r="S27" s="3">
        <v>304.89400000000001</v>
      </c>
      <c r="T27" s="3">
        <v>20.3709624628524</v>
      </c>
      <c r="U27" s="3">
        <v>109.336259543354</v>
      </c>
      <c r="V27" s="4">
        <v>28.535</v>
      </c>
      <c r="W27" s="4">
        <v>91.271830445386598</v>
      </c>
      <c r="X27" s="4">
        <v>31.316878299329399</v>
      </c>
      <c r="Y27" s="3">
        <v>60.896000000000001</v>
      </c>
      <c r="Z27" s="3">
        <v>42.184406927606901</v>
      </c>
      <c r="AA27" s="3">
        <v>1.00256571277748E-2</v>
      </c>
      <c r="AB27" s="4">
        <v>14.9755</v>
      </c>
      <c r="AC27" s="4">
        <v>111.34913472480299</v>
      </c>
      <c r="AD27" s="4">
        <v>9.3992975792664708E-3</v>
      </c>
      <c r="AE27" s="3">
        <v>24.957000000000001</v>
      </c>
      <c r="AF27" s="3">
        <v>55.821737354645798</v>
      </c>
      <c r="AG27" s="3">
        <v>9.3181893161256302E-3</v>
      </c>
    </row>
    <row r="28" spans="1:33" x14ac:dyDescent="0.25">
      <c r="A28" s="2"/>
      <c r="B28" s="1">
        <v>44061.524444444403</v>
      </c>
      <c r="C28" s="4" t="s">
        <v>71</v>
      </c>
      <c r="D28" s="2" t="s">
        <v>3</v>
      </c>
      <c r="E28" s="5" t="s">
        <v>14</v>
      </c>
      <c r="F28" s="2" t="b">
        <v>0</v>
      </c>
      <c r="G28" s="3">
        <v>2054.0735</v>
      </c>
      <c r="H28" s="3">
        <v>6.79903436230365</v>
      </c>
      <c r="I28" s="3">
        <v>4.8682089301560302E-2</v>
      </c>
      <c r="J28" s="4">
        <v>11442.404</v>
      </c>
      <c r="K28" s="4">
        <v>3.86796676616349</v>
      </c>
      <c r="L28" s="4">
        <v>0.97988938801741698</v>
      </c>
      <c r="M28" s="3">
        <v>7956.5635000000002</v>
      </c>
      <c r="N28" s="3">
        <v>5.0153819119177001</v>
      </c>
      <c r="O28" s="3">
        <v>0.68628664213635304</v>
      </c>
      <c r="P28" s="4">
        <v>94765.551999999996</v>
      </c>
      <c r="Q28" s="4">
        <v>1.37277406676929</v>
      </c>
      <c r="R28" s="4">
        <v>8.1524095857056391</v>
      </c>
      <c r="S28" s="3">
        <v>288.36849999999998</v>
      </c>
      <c r="T28" s="3">
        <v>22.0924408004072</v>
      </c>
      <c r="U28" s="3">
        <v>103.410146346361</v>
      </c>
      <c r="V28" s="4">
        <v>74.593999999999994</v>
      </c>
      <c r="W28" s="4">
        <v>50.692016764352097</v>
      </c>
      <c r="X28" s="4">
        <v>81.866172064488495</v>
      </c>
      <c r="Y28" s="3">
        <v>555489.71849999996</v>
      </c>
      <c r="Z28" s="3">
        <v>0.82812539048439104</v>
      </c>
      <c r="AA28" s="3">
        <v>91.453452701082995</v>
      </c>
      <c r="AB28" s="4">
        <v>145817.08350000001</v>
      </c>
      <c r="AC28" s="4">
        <v>1.38939339140783</v>
      </c>
      <c r="AD28" s="4">
        <v>91.5213622221126</v>
      </c>
      <c r="AE28" s="3">
        <v>246953.52900000001</v>
      </c>
      <c r="AF28" s="3">
        <v>1.1644612083530299</v>
      </c>
      <c r="AG28" s="3">
        <v>92.204981989314405</v>
      </c>
    </row>
    <row r="29" spans="1:33" x14ac:dyDescent="0.25">
      <c r="A29" s="2"/>
      <c r="B29" s="1">
        <v>44061.528321759302</v>
      </c>
      <c r="C29" s="4" t="s">
        <v>71</v>
      </c>
      <c r="D29" s="2" t="s">
        <v>21</v>
      </c>
      <c r="E29" s="5" t="s">
        <v>14</v>
      </c>
      <c r="F29" s="2" t="b">
        <v>0</v>
      </c>
      <c r="G29" s="3">
        <v>1494.4855</v>
      </c>
      <c r="H29" s="3">
        <v>8.636613062755</v>
      </c>
      <c r="I29" s="3" t="s">
        <v>20</v>
      </c>
      <c r="J29" s="4">
        <v>472.68849999999998</v>
      </c>
      <c r="K29" s="4">
        <v>17.066939255683099</v>
      </c>
      <c r="L29" s="4" t="s">
        <v>20</v>
      </c>
      <c r="M29" s="3">
        <v>114.803</v>
      </c>
      <c r="N29" s="3">
        <v>35.407164338426902</v>
      </c>
      <c r="O29" s="3" t="s">
        <v>20</v>
      </c>
      <c r="P29" s="4">
        <v>343.91</v>
      </c>
      <c r="Q29" s="4">
        <v>19.150914601002999</v>
      </c>
      <c r="R29" s="4" t="s">
        <v>20</v>
      </c>
      <c r="S29" s="3">
        <v>303.89049999999997</v>
      </c>
      <c r="T29" s="3">
        <v>21.734205143502599</v>
      </c>
      <c r="U29" s="3">
        <v>108.976400259629</v>
      </c>
      <c r="V29" s="4">
        <v>41.0505</v>
      </c>
      <c r="W29" s="4">
        <v>42.542556846300897</v>
      </c>
      <c r="X29" s="4">
        <v>45.052514898427297</v>
      </c>
      <c r="Y29" s="3">
        <v>52.908499999999997</v>
      </c>
      <c r="Z29" s="3">
        <v>59.067649630162798</v>
      </c>
      <c r="AA29" s="3">
        <v>8.7106292719533896E-3</v>
      </c>
      <c r="AB29" s="4">
        <v>13.975</v>
      </c>
      <c r="AC29" s="4">
        <v>143.62418249628101</v>
      </c>
      <c r="AD29" s="4">
        <v>8.7713387646655497E-3</v>
      </c>
      <c r="AE29" s="3">
        <v>19.965</v>
      </c>
      <c r="AF29" s="3">
        <v>116.99305230293901</v>
      </c>
      <c r="AG29" s="3">
        <v>7.4543274310393103E-3</v>
      </c>
    </row>
    <row r="30" spans="1:33" x14ac:dyDescent="0.25">
      <c r="A30" s="2"/>
      <c r="B30" s="1">
        <v>44061.532210648104</v>
      </c>
      <c r="C30" s="4" t="s">
        <v>71</v>
      </c>
      <c r="D30" s="2" t="s">
        <v>7</v>
      </c>
      <c r="E30" s="5" t="s">
        <v>14</v>
      </c>
      <c r="F30" s="2" t="b">
        <v>0</v>
      </c>
      <c r="G30" s="3">
        <v>2232.2964999999999</v>
      </c>
      <c r="H30" s="3">
        <v>8.4561682029400398</v>
      </c>
      <c r="I30" s="3">
        <v>6.6238507995031601E-2</v>
      </c>
      <c r="J30" s="4">
        <v>14755.098</v>
      </c>
      <c r="K30" s="4">
        <v>3.2011425922129</v>
      </c>
      <c r="L30" s="4">
        <v>1.28605561565448</v>
      </c>
      <c r="M30" s="3">
        <v>10396.633</v>
      </c>
      <c r="N30" s="3">
        <v>3.5463858574892502</v>
      </c>
      <c r="O30" s="3">
        <v>0.90665097165032404</v>
      </c>
      <c r="P30" s="4">
        <v>125252.914</v>
      </c>
      <c r="Q30" s="4">
        <v>1.0764217206739</v>
      </c>
      <c r="R30" s="4">
        <v>10.8590550362806</v>
      </c>
      <c r="S30" s="3">
        <v>255.82550000000001</v>
      </c>
      <c r="T30" s="3">
        <v>24.867663635470201</v>
      </c>
      <c r="U30" s="3">
        <v>91.740090870296498</v>
      </c>
      <c r="V30" s="4">
        <v>208.76849999999999</v>
      </c>
      <c r="W30" s="4">
        <v>34.420330477662503</v>
      </c>
      <c r="X30" s="4">
        <v>229.12134947375401</v>
      </c>
      <c r="Y30" s="3">
        <v>555538.60750000004</v>
      </c>
      <c r="Z30" s="3">
        <v>0.73346773476812099</v>
      </c>
      <c r="AA30" s="3">
        <v>91.461501577057106</v>
      </c>
      <c r="AB30" s="4">
        <v>146152.9185</v>
      </c>
      <c r="AC30" s="4">
        <v>1.2538000178017401</v>
      </c>
      <c r="AD30" s="4">
        <v>91.732147378036103</v>
      </c>
      <c r="AE30" s="3">
        <v>246970.78649999999</v>
      </c>
      <c r="AF30" s="3">
        <v>0.85425507642490905</v>
      </c>
      <c r="AG30" s="3">
        <v>92.211425418096894</v>
      </c>
    </row>
    <row r="31" spans="1:33" x14ac:dyDescent="0.25">
      <c r="A31" s="2"/>
      <c r="B31" s="1">
        <v>44061.536076388897</v>
      </c>
      <c r="C31" s="4" t="s">
        <v>71</v>
      </c>
      <c r="D31" s="2" t="s">
        <v>21</v>
      </c>
      <c r="E31" s="5" t="s">
        <v>14</v>
      </c>
      <c r="F31" s="2" t="b">
        <v>0</v>
      </c>
      <c r="G31" s="3">
        <v>1509.4570000000001</v>
      </c>
      <c r="H31" s="3">
        <v>8.8833931526632792</v>
      </c>
      <c r="I31" s="3" t="s">
        <v>20</v>
      </c>
      <c r="J31" s="4">
        <v>523.60599999999999</v>
      </c>
      <c r="K31" s="4">
        <v>13.1875731920347</v>
      </c>
      <c r="L31" s="4" t="s">
        <v>20</v>
      </c>
      <c r="M31" s="3">
        <v>124.288</v>
      </c>
      <c r="N31" s="3">
        <v>31.646569705297701</v>
      </c>
      <c r="O31" s="3" t="s">
        <v>20</v>
      </c>
      <c r="P31" s="4">
        <v>350.399</v>
      </c>
      <c r="Q31" s="4">
        <v>27.482161574266801</v>
      </c>
      <c r="R31" s="4" t="s">
        <v>20</v>
      </c>
      <c r="S31" s="3">
        <v>291.37950000000001</v>
      </c>
      <c r="T31" s="3">
        <v>23.119169163564798</v>
      </c>
      <c r="U31" s="3">
        <v>104.48990349961799</v>
      </c>
      <c r="V31" s="4">
        <v>43.554000000000002</v>
      </c>
      <c r="W31" s="4">
        <v>61.631259983857397</v>
      </c>
      <c r="X31" s="4">
        <v>47.800081214263002</v>
      </c>
      <c r="Y31" s="3">
        <v>55.403500000000001</v>
      </c>
      <c r="Z31" s="3">
        <v>64.960824045782601</v>
      </c>
      <c r="AA31" s="3">
        <v>9.12139540657304E-3</v>
      </c>
      <c r="AB31" s="4">
        <v>5.9889999999999999</v>
      </c>
      <c r="AC31" s="4">
        <v>165.801880031113</v>
      </c>
      <c r="AD31" s="4">
        <v>3.75896585771606E-3</v>
      </c>
      <c r="AE31" s="3">
        <v>19.4665</v>
      </c>
      <c r="AF31" s="3">
        <v>125.035799477244</v>
      </c>
      <c r="AG31" s="3">
        <v>7.2682026013687296E-3</v>
      </c>
    </row>
    <row r="32" spans="1:33" x14ac:dyDescent="0.25">
      <c r="A32" s="2"/>
      <c r="B32" s="1">
        <v>44061.539953703701</v>
      </c>
      <c r="C32" s="4" t="s">
        <v>71</v>
      </c>
      <c r="D32" s="2" t="s">
        <v>57</v>
      </c>
      <c r="E32" s="5" t="s">
        <v>14</v>
      </c>
      <c r="F32" s="2" t="b">
        <v>0</v>
      </c>
      <c r="G32" s="3">
        <v>2470.915</v>
      </c>
      <c r="H32" s="3">
        <v>6.6858922634305404</v>
      </c>
      <c r="I32" s="3">
        <v>8.9744375890915204E-2</v>
      </c>
      <c r="J32" s="4">
        <v>17601.732</v>
      </c>
      <c r="K32" s="4">
        <v>2.98689567023587</v>
      </c>
      <c r="L32" s="4">
        <v>1.5491475864925299</v>
      </c>
      <c r="M32" s="3">
        <v>12214.585499999999</v>
      </c>
      <c r="N32" s="3">
        <v>3.5356473737940002</v>
      </c>
      <c r="O32" s="3">
        <v>1.0708314934554399</v>
      </c>
      <c r="P32" s="4">
        <v>147798.97200000001</v>
      </c>
      <c r="Q32" s="4">
        <v>0.98736642823652299</v>
      </c>
      <c r="R32" s="4">
        <v>12.86067739095</v>
      </c>
      <c r="S32" s="3">
        <v>279.35700000000003</v>
      </c>
      <c r="T32" s="3">
        <v>18.747709732866099</v>
      </c>
      <c r="U32" s="3">
        <v>100.178584876228</v>
      </c>
      <c r="V32" s="4">
        <v>161.20400000000001</v>
      </c>
      <c r="W32" s="4">
        <v>31.664806284344099</v>
      </c>
      <c r="X32" s="4">
        <v>176.91978445295601</v>
      </c>
      <c r="Y32" s="3">
        <v>554792.26300000004</v>
      </c>
      <c r="Z32" s="3">
        <v>0.80600682162384796</v>
      </c>
      <c r="AA32" s="3">
        <v>91.338626608977094</v>
      </c>
      <c r="AB32" s="4">
        <v>145390.99849999999</v>
      </c>
      <c r="AC32" s="4">
        <v>1.45896085084007</v>
      </c>
      <c r="AD32" s="4">
        <v>91.2539321056516</v>
      </c>
      <c r="AE32" s="3">
        <v>247113.20300000001</v>
      </c>
      <c r="AF32" s="3">
        <v>1.26343682252067</v>
      </c>
      <c r="AG32" s="3">
        <v>92.264599433753304</v>
      </c>
    </row>
    <row r="33" spans="1:33" x14ac:dyDescent="0.25">
      <c r="A33" s="2"/>
      <c r="B33" s="1">
        <v>44061.5438194444</v>
      </c>
      <c r="C33" s="4" t="s">
        <v>71</v>
      </c>
      <c r="D33" s="2" t="s">
        <v>21</v>
      </c>
      <c r="E33" s="5" t="s">
        <v>14</v>
      </c>
      <c r="F33" s="2" t="b">
        <v>0</v>
      </c>
      <c r="G33" s="3">
        <v>1487.9955</v>
      </c>
      <c r="H33" s="3">
        <v>8.3871438355786694</v>
      </c>
      <c r="I33" s="3" t="s">
        <v>20</v>
      </c>
      <c r="J33" s="4">
        <v>509.62650000000002</v>
      </c>
      <c r="K33" s="4">
        <v>16.976504991785301</v>
      </c>
      <c r="L33" s="4" t="s">
        <v>20</v>
      </c>
      <c r="M33" s="3">
        <v>115.801</v>
      </c>
      <c r="N33" s="3">
        <v>36.8328898452</v>
      </c>
      <c r="O33" s="3" t="s">
        <v>20</v>
      </c>
      <c r="P33" s="4">
        <v>334.42649999999998</v>
      </c>
      <c r="Q33" s="4">
        <v>19.138190170006698</v>
      </c>
      <c r="R33" s="4" t="s">
        <v>20</v>
      </c>
      <c r="S33" s="3">
        <v>288.36950000000002</v>
      </c>
      <c r="T33" s="3">
        <v>25.4324975689313</v>
      </c>
      <c r="U33" s="3">
        <v>103.41050495053101</v>
      </c>
      <c r="V33" s="4">
        <v>44.555999999999997</v>
      </c>
      <c r="W33" s="4">
        <v>52.310539247242303</v>
      </c>
      <c r="X33" s="4">
        <v>48.899766234621403</v>
      </c>
      <c r="Y33" s="3">
        <v>87.887500000000003</v>
      </c>
      <c r="Z33" s="3">
        <v>67.055633400389894</v>
      </c>
      <c r="AA33" s="3">
        <v>1.4469422307168101E-2</v>
      </c>
      <c r="AB33" s="4">
        <v>11.980499999999999</v>
      </c>
      <c r="AC33" s="4">
        <v>106.78550006309</v>
      </c>
      <c r="AD33" s="4">
        <v>7.5195008279123898E-3</v>
      </c>
      <c r="AE33" s="3">
        <v>23.459</v>
      </c>
      <c r="AF33" s="3">
        <v>84.296001854816495</v>
      </c>
      <c r="AG33" s="3">
        <v>8.7588814026922698E-3</v>
      </c>
    </row>
    <row r="34" spans="1:33" x14ac:dyDescent="0.25">
      <c r="A34" s="2"/>
      <c r="B34" s="1">
        <v>44061.547696759299</v>
      </c>
      <c r="C34" s="4" t="s">
        <v>71</v>
      </c>
      <c r="D34" s="2" t="s">
        <v>22</v>
      </c>
      <c r="E34" s="5" t="s">
        <v>14</v>
      </c>
      <c r="F34" s="2" t="b">
        <v>0</v>
      </c>
      <c r="G34" s="3">
        <v>2462.4304999999999</v>
      </c>
      <c r="H34" s="3">
        <v>7.9566994742389303</v>
      </c>
      <c r="I34" s="3">
        <v>8.8908583460057505E-2</v>
      </c>
      <c r="J34" s="4">
        <v>19360.369500000001</v>
      </c>
      <c r="K34" s="4">
        <v>2.54940939512043</v>
      </c>
      <c r="L34" s="4">
        <v>1.7116846059564601</v>
      </c>
      <c r="M34" s="3">
        <v>13826.093000000001</v>
      </c>
      <c r="N34" s="3">
        <v>3.8459293844704598</v>
      </c>
      <c r="O34" s="3">
        <v>1.2163678274591401</v>
      </c>
      <c r="P34" s="4">
        <v>163777.70199999999</v>
      </c>
      <c r="Q34" s="4">
        <v>0.95414083306680397</v>
      </c>
      <c r="R34" s="4">
        <v>14.2792572228313</v>
      </c>
      <c r="S34" s="3">
        <v>305.89350000000002</v>
      </c>
      <c r="T34" s="3">
        <v>22.7143623088071</v>
      </c>
      <c r="U34" s="3">
        <v>109.694684410401</v>
      </c>
      <c r="V34" s="4">
        <v>95.621499999999997</v>
      </c>
      <c r="W34" s="4">
        <v>39.104504207018003</v>
      </c>
      <c r="X34" s="4">
        <v>104.943643886432</v>
      </c>
      <c r="Y34" s="3">
        <v>552665.05700000003</v>
      </c>
      <c r="Z34" s="3">
        <v>0.72625396337744297</v>
      </c>
      <c r="AA34" s="3">
        <v>90.988412506307895</v>
      </c>
      <c r="AB34" s="4">
        <v>144749.31150000001</v>
      </c>
      <c r="AC34" s="4">
        <v>1.41751264102319</v>
      </c>
      <c r="AD34" s="4">
        <v>90.851180473602795</v>
      </c>
      <c r="AE34" s="3">
        <v>244317.30249999999</v>
      </c>
      <c r="AF34" s="3">
        <v>1.15602599847511</v>
      </c>
      <c r="AG34" s="3">
        <v>91.220694710908106</v>
      </c>
    </row>
    <row r="35" spans="1:33" x14ac:dyDescent="0.25">
      <c r="A35" s="2"/>
      <c r="B35" s="1">
        <v>44061.551562499997</v>
      </c>
      <c r="C35" s="4" t="s">
        <v>71</v>
      </c>
      <c r="D35" s="2" t="s">
        <v>21</v>
      </c>
      <c r="E35" s="5" t="s">
        <v>14</v>
      </c>
      <c r="F35" s="2" t="b">
        <v>0</v>
      </c>
      <c r="G35" s="3">
        <v>1442.0654999999999</v>
      </c>
      <c r="H35" s="3">
        <v>12.6517034517073</v>
      </c>
      <c r="I35" s="3" t="s">
        <v>20</v>
      </c>
      <c r="J35" s="4">
        <v>507.63200000000001</v>
      </c>
      <c r="K35" s="4">
        <v>20.320509951521</v>
      </c>
      <c r="L35" s="4" t="s">
        <v>20</v>
      </c>
      <c r="M35" s="3">
        <v>152.73949999999999</v>
      </c>
      <c r="N35" s="3">
        <v>23.046930149706299</v>
      </c>
      <c r="O35" s="3" t="s">
        <v>20</v>
      </c>
      <c r="P35" s="4">
        <v>369.86950000000002</v>
      </c>
      <c r="Q35" s="4">
        <v>22.3336957422786</v>
      </c>
      <c r="R35" s="4" t="s">
        <v>20</v>
      </c>
      <c r="S35" s="3">
        <v>272.85000000000002</v>
      </c>
      <c r="T35" s="3">
        <v>31.838000579332601</v>
      </c>
      <c r="U35" s="3">
        <v>97.8451475476854</v>
      </c>
      <c r="V35" s="4">
        <v>30.0365</v>
      </c>
      <c r="W35" s="4">
        <v>72.553664284807297</v>
      </c>
      <c r="X35" s="4">
        <v>32.964759594806701</v>
      </c>
      <c r="Y35" s="3">
        <v>68.384</v>
      </c>
      <c r="Z35" s="3">
        <v>45.988266948817703</v>
      </c>
      <c r="AA35" s="3">
        <v>1.1258449438809701E-2</v>
      </c>
      <c r="AB35" s="4">
        <v>8.9845000000000006</v>
      </c>
      <c r="AC35" s="4">
        <v>164.81187372372099</v>
      </c>
      <c r="AD35" s="4">
        <v>5.6390764315662001E-3</v>
      </c>
      <c r="AE35" s="3">
        <v>15.4735</v>
      </c>
      <c r="AF35" s="3">
        <v>105.65117842851799</v>
      </c>
      <c r="AG35" s="3">
        <v>5.77733711516087E-3</v>
      </c>
    </row>
    <row r="36" spans="1:33" x14ac:dyDescent="0.25">
      <c r="A36" s="2"/>
      <c r="B36" s="1">
        <v>44061.555439814802</v>
      </c>
      <c r="C36" s="4" t="s">
        <v>71</v>
      </c>
      <c r="D36" s="2" t="s">
        <v>77</v>
      </c>
      <c r="E36" s="5" t="s">
        <v>14</v>
      </c>
      <c r="F36" s="2" t="b">
        <v>0</v>
      </c>
      <c r="G36" s="3">
        <v>2529.8180000000002</v>
      </c>
      <c r="H36" s="3">
        <v>7.6031247288630599</v>
      </c>
      <c r="I36" s="3">
        <v>9.5546801673791301E-2</v>
      </c>
      <c r="J36" s="4">
        <v>20625.23</v>
      </c>
      <c r="K36" s="4">
        <v>2.5826602825934901</v>
      </c>
      <c r="L36" s="4">
        <v>1.8285857045101299</v>
      </c>
      <c r="M36" s="3">
        <v>14610.759</v>
      </c>
      <c r="N36" s="3">
        <v>3.9108473420997201</v>
      </c>
      <c r="O36" s="3">
        <v>1.2872315454730701</v>
      </c>
      <c r="P36" s="4">
        <v>172948.655</v>
      </c>
      <c r="Q36" s="4">
        <v>1.2274542240619499</v>
      </c>
      <c r="R36" s="4">
        <v>15.093447647535401</v>
      </c>
      <c r="S36" s="3">
        <v>276.35300000000001</v>
      </c>
      <c r="T36" s="3">
        <v>22.0349368247409</v>
      </c>
      <c r="U36" s="3">
        <v>99.101337952155106</v>
      </c>
      <c r="V36" s="4">
        <v>279.85899999999998</v>
      </c>
      <c r="W36" s="4">
        <v>27.0878490889197</v>
      </c>
      <c r="X36" s="4">
        <v>307.142465182129</v>
      </c>
      <c r="Y36" s="3">
        <v>552855.74549999996</v>
      </c>
      <c r="Z36" s="3">
        <v>0.81729095195677504</v>
      </c>
      <c r="AA36" s="3">
        <v>91.019806645811499</v>
      </c>
      <c r="AB36" s="4">
        <v>145644.67600000001</v>
      </c>
      <c r="AC36" s="4">
        <v>1.3925571004869901</v>
      </c>
      <c r="AD36" s="4">
        <v>91.413151518136303</v>
      </c>
      <c r="AE36" s="3">
        <v>246320.63649999999</v>
      </c>
      <c r="AF36" s="3">
        <v>1.19297610138444</v>
      </c>
      <c r="AG36" s="3">
        <v>91.968679063010995</v>
      </c>
    </row>
    <row r="37" spans="1:33" x14ac:dyDescent="0.25">
      <c r="A37" s="2"/>
      <c r="B37" s="1">
        <v>44061.559305555602</v>
      </c>
      <c r="C37" s="4" t="s">
        <v>71</v>
      </c>
      <c r="D37" s="2" t="s">
        <v>21</v>
      </c>
      <c r="E37" s="5" t="s">
        <v>14</v>
      </c>
      <c r="F37" s="2" t="b">
        <v>0</v>
      </c>
      <c r="G37" s="3">
        <v>1525.9324999999999</v>
      </c>
      <c r="H37" s="3">
        <v>9.3606168764661</v>
      </c>
      <c r="I37" s="3" t="s">
        <v>20</v>
      </c>
      <c r="J37" s="4">
        <v>511.12799999999999</v>
      </c>
      <c r="K37" s="4">
        <v>19.227319816237699</v>
      </c>
      <c r="L37" s="4" t="s">
        <v>20</v>
      </c>
      <c r="M37" s="3">
        <v>132.27250000000001</v>
      </c>
      <c r="N37" s="3">
        <v>29.9780574542681</v>
      </c>
      <c r="O37" s="3" t="s">
        <v>20</v>
      </c>
      <c r="P37" s="4">
        <v>354.89600000000002</v>
      </c>
      <c r="Q37" s="4">
        <v>21.703313008375201</v>
      </c>
      <c r="R37" s="4" t="s">
        <v>20</v>
      </c>
      <c r="S37" s="3">
        <v>288.37049999999999</v>
      </c>
      <c r="T37" s="3">
        <v>23.104762420874401</v>
      </c>
      <c r="U37" s="3">
        <v>103.4108635547</v>
      </c>
      <c r="V37" s="4">
        <v>38.548000000000002</v>
      </c>
      <c r="W37" s="4">
        <v>51.451801325717199</v>
      </c>
      <c r="X37" s="4">
        <v>42.306046072631901</v>
      </c>
      <c r="Y37" s="3">
        <v>57.899000000000001</v>
      </c>
      <c r="Z37" s="3">
        <v>40.184396182152497</v>
      </c>
      <c r="AA37" s="3">
        <v>9.53224385905534E-3</v>
      </c>
      <c r="AB37" s="4">
        <v>6.4885000000000002</v>
      </c>
      <c r="AC37" s="4">
        <v>143.595625024794</v>
      </c>
      <c r="AD37" s="4">
        <v>4.0724745312724396E-3</v>
      </c>
      <c r="AE37" s="3">
        <v>15.4725</v>
      </c>
      <c r="AF37" s="3">
        <v>103.56503409806901</v>
      </c>
      <c r="AG37" s="3">
        <v>5.7769637453922197E-3</v>
      </c>
    </row>
    <row r="38" spans="1:33" x14ac:dyDescent="0.25">
      <c r="A38" s="2"/>
      <c r="B38" s="1">
        <v>44061.563182870399</v>
      </c>
      <c r="C38" s="4" t="s">
        <v>71</v>
      </c>
      <c r="D38" s="2" t="s">
        <v>2</v>
      </c>
      <c r="E38" s="5" t="s">
        <v>14</v>
      </c>
      <c r="F38" s="2" t="b">
        <v>0</v>
      </c>
      <c r="G38" s="3">
        <v>2576.252</v>
      </c>
      <c r="H38" s="3">
        <v>7.1884149194812998</v>
      </c>
      <c r="I38" s="3">
        <v>0.100120929287021</v>
      </c>
      <c r="J38" s="4">
        <v>20710.2575</v>
      </c>
      <c r="K38" s="4">
        <v>2.2014474005804598</v>
      </c>
      <c r="L38" s="4">
        <v>1.83644412696641</v>
      </c>
      <c r="M38" s="3">
        <v>14991.994000000001</v>
      </c>
      <c r="N38" s="3">
        <v>3.6675213287678199</v>
      </c>
      <c r="O38" s="3">
        <v>1.3216611365819599</v>
      </c>
      <c r="P38" s="4">
        <v>175270.41899999999</v>
      </c>
      <c r="Q38" s="4">
        <v>1.0811899973697501</v>
      </c>
      <c r="R38" s="4">
        <v>15.2995721383296</v>
      </c>
      <c r="S38" s="3">
        <v>293.87700000000001</v>
      </c>
      <c r="T38" s="3">
        <v>17.6279347364122</v>
      </c>
      <c r="U38" s="3">
        <v>105.385517412025</v>
      </c>
      <c r="V38" s="4">
        <v>100.6275</v>
      </c>
      <c r="W38" s="4">
        <v>38.262871504743998</v>
      </c>
      <c r="X38" s="4">
        <v>110.437679028063</v>
      </c>
      <c r="Y38" s="3">
        <v>555688.15300000005</v>
      </c>
      <c r="Z38" s="3">
        <v>0.88729945591327297</v>
      </c>
      <c r="AA38" s="3">
        <v>91.486122108914799</v>
      </c>
      <c r="AB38" s="4">
        <v>145419.18350000001</v>
      </c>
      <c r="AC38" s="4">
        <v>1.23460047016242</v>
      </c>
      <c r="AD38" s="4">
        <v>91.271622279754098</v>
      </c>
      <c r="AE38" s="3">
        <v>246202.15100000001</v>
      </c>
      <c r="AF38" s="3">
        <v>0.88535845654855505</v>
      </c>
      <c r="AG38" s="3">
        <v>91.924440159287897</v>
      </c>
    </row>
    <row r="39" spans="1:33" x14ac:dyDescent="0.25">
      <c r="A39" s="2"/>
      <c r="B39" s="1">
        <v>44061.567048611098</v>
      </c>
      <c r="C39" s="4" t="s">
        <v>71</v>
      </c>
      <c r="D39" s="2" t="s">
        <v>21</v>
      </c>
      <c r="E39" s="5" t="s">
        <v>14</v>
      </c>
      <c r="F39" s="2" t="b">
        <v>0</v>
      </c>
      <c r="G39" s="3">
        <v>1465.519</v>
      </c>
      <c r="H39" s="3">
        <v>10.754067867054101</v>
      </c>
      <c r="I39" s="3" t="s">
        <v>20</v>
      </c>
      <c r="J39" s="4">
        <v>488.66550000000001</v>
      </c>
      <c r="K39" s="4">
        <v>13.130235720194101</v>
      </c>
      <c r="L39" s="4" t="s">
        <v>20</v>
      </c>
      <c r="M39" s="3">
        <v>117.301</v>
      </c>
      <c r="N39" s="3">
        <v>41.864814974135797</v>
      </c>
      <c r="O39" s="3" t="s">
        <v>20</v>
      </c>
      <c r="P39" s="4">
        <v>343.41250000000002</v>
      </c>
      <c r="Q39" s="4">
        <v>24.238050843303999</v>
      </c>
      <c r="R39" s="4" t="s">
        <v>20</v>
      </c>
      <c r="S39" s="3">
        <v>300.3845</v>
      </c>
      <c r="T39" s="3">
        <v>29.558686985392399</v>
      </c>
      <c r="U39" s="3">
        <v>107.719134042652</v>
      </c>
      <c r="V39" s="4">
        <v>35.543999999999997</v>
      </c>
      <c r="W39" s="4">
        <v>63.628665675445198</v>
      </c>
      <c r="X39" s="4">
        <v>39.009185991637104</v>
      </c>
      <c r="Y39" s="3">
        <v>57.401000000000003</v>
      </c>
      <c r="Z39" s="3">
        <v>63.0519514253035</v>
      </c>
      <c r="AA39" s="3">
        <v>9.4502552678567102E-3</v>
      </c>
      <c r="AB39" s="4">
        <v>15.475</v>
      </c>
      <c r="AC39" s="4">
        <v>84.962588809861401</v>
      </c>
      <c r="AD39" s="4">
        <v>9.7128062528228504E-3</v>
      </c>
      <c r="AE39" s="3">
        <v>18.968499999999999</v>
      </c>
      <c r="AF39" s="3">
        <v>78.068990669948306</v>
      </c>
      <c r="AG39" s="3">
        <v>7.0822644565824797E-3</v>
      </c>
    </row>
    <row r="40" spans="1:33" x14ac:dyDescent="0.25">
      <c r="A40" s="2"/>
      <c r="B40" s="1">
        <v>44061.570925925902</v>
      </c>
      <c r="C40" s="4" t="s">
        <v>71</v>
      </c>
      <c r="D40" s="2" t="s">
        <v>43</v>
      </c>
      <c r="E40" s="5" t="s">
        <v>14</v>
      </c>
      <c r="F40" s="2" t="b">
        <v>0</v>
      </c>
      <c r="G40" s="3">
        <v>2505.8409999999999</v>
      </c>
      <c r="H40" s="3">
        <v>7.7626443440188302</v>
      </c>
      <c r="I40" s="3">
        <v>9.3184871670293698E-2</v>
      </c>
      <c r="J40" s="4">
        <v>21002.021000000001</v>
      </c>
      <c r="K40" s="4">
        <v>2.9624843743538598</v>
      </c>
      <c r="L40" s="4">
        <v>1.8634095303985401</v>
      </c>
      <c r="M40" s="3">
        <v>15020.374</v>
      </c>
      <c r="N40" s="3">
        <v>3.6097750188636399</v>
      </c>
      <c r="O40" s="3">
        <v>1.32422415360734</v>
      </c>
      <c r="P40" s="4">
        <v>179106.85699999999</v>
      </c>
      <c r="Q40" s="4">
        <v>1.4661486658151699</v>
      </c>
      <c r="R40" s="4">
        <v>15.6401682666241</v>
      </c>
      <c r="S40" s="3">
        <v>298.88299999999998</v>
      </c>
      <c r="T40" s="3">
        <v>23.672399607591899</v>
      </c>
      <c r="U40" s="3">
        <v>107.180689882701</v>
      </c>
      <c r="V40" s="4">
        <v>81.602000000000004</v>
      </c>
      <c r="W40" s="4">
        <v>31.916866251540998</v>
      </c>
      <c r="X40" s="4">
        <v>89.557382266755994</v>
      </c>
      <c r="Y40" s="3">
        <v>552390.37300000002</v>
      </c>
      <c r="Z40" s="3">
        <v>1.04444620584486</v>
      </c>
      <c r="AA40" s="3">
        <v>90.94318970674</v>
      </c>
      <c r="AB40" s="4">
        <v>145066.91450000001</v>
      </c>
      <c r="AC40" s="4">
        <v>1.1604239432704899</v>
      </c>
      <c r="AD40" s="4">
        <v>91.050522406030197</v>
      </c>
      <c r="AE40" s="3">
        <v>246298.117</v>
      </c>
      <c r="AF40" s="3">
        <v>1.1181170470067101</v>
      </c>
      <c r="AG40" s="3">
        <v>91.960270962505902</v>
      </c>
    </row>
    <row r="41" spans="1:33" x14ac:dyDescent="0.25">
      <c r="A41" s="2"/>
      <c r="B41" s="1">
        <v>44061.574791666702</v>
      </c>
      <c r="C41" s="4" t="s">
        <v>71</v>
      </c>
      <c r="D41" s="2" t="s">
        <v>21</v>
      </c>
      <c r="E41" s="5" t="s">
        <v>14</v>
      </c>
      <c r="F41" s="2" t="b">
        <v>0</v>
      </c>
      <c r="G41" s="3">
        <v>1445.568</v>
      </c>
      <c r="H41" s="3">
        <v>9.8504088090584805</v>
      </c>
      <c r="I41" s="3" t="s">
        <v>20</v>
      </c>
      <c r="J41" s="4">
        <v>527.09349999999995</v>
      </c>
      <c r="K41" s="4">
        <v>14.7421117903897</v>
      </c>
      <c r="L41" s="4" t="s">
        <v>20</v>
      </c>
      <c r="M41" s="3">
        <v>129.77699999999999</v>
      </c>
      <c r="N41" s="3">
        <v>29.212548585428401</v>
      </c>
      <c r="O41" s="3" t="s">
        <v>20</v>
      </c>
      <c r="P41" s="4">
        <v>376.85849999999999</v>
      </c>
      <c r="Q41" s="4">
        <v>15.891162333382599</v>
      </c>
      <c r="R41" s="4" t="s">
        <v>20</v>
      </c>
      <c r="S41" s="3">
        <v>308.39350000000002</v>
      </c>
      <c r="T41" s="3">
        <v>23.3085361267926</v>
      </c>
      <c r="U41" s="3">
        <v>110.591194833231</v>
      </c>
      <c r="V41" s="4">
        <v>42.554000000000002</v>
      </c>
      <c r="W41" s="4">
        <v>58.573533787912297</v>
      </c>
      <c r="X41" s="4">
        <v>46.702591173985098</v>
      </c>
      <c r="Y41" s="3">
        <v>53.908999999999999</v>
      </c>
      <c r="Z41" s="3">
        <v>37.232052953591896</v>
      </c>
      <c r="AA41" s="3">
        <v>8.8753473151144992E-3</v>
      </c>
      <c r="AB41" s="4">
        <v>9.4834999999999994</v>
      </c>
      <c r="AC41" s="4">
        <v>146.807532228074</v>
      </c>
      <c r="AD41" s="4">
        <v>5.9522712826265301E-3</v>
      </c>
      <c r="AE41" s="3">
        <v>15.472</v>
      </c>
      <c r="AF41" s="3">
        <v>111.70734815215</v>
      </c>
      <c r="AG41" s="3">
        <v>5.7767770605079002E-3</v>
      </c>
    </row>
    <row r="42" spans="1:33" x14ac:dyDescent="0.25">
      <c r="A42" s="2"/>
      <c r="B42" s="1">
        <v>44061.5786689815</v>
      </c>
      <c r="C42" s="4" t="s">
        <v>71</v>
      </c>
      <c r="D42" s="2" t="s">
        <v>32</v>
      </c>
      <c r="E42" s="5" t="s">
        <v>14</v>
      </c>
      <c r="F42" s="2" t="b">
        <v>0</v>
      </c>
      <c r="G42" s="3">
        <v>2507.8634999999999</v>
      </c>
      <c r="H42" s="3">
        <v>6.5789629246135304</v>
      </c>
      <c r="I42" s="3">
        <v>9.3384104411340305E-2</v>
      </c>
      <c r="J42" s="4">
        <v>19955.575499999999</v>
      </c>
      <c r="K42" s="4">
        <v>3.0737451526294999</v>
      </c>
      <c r="L42" s="4">
        <v>1.7666948108492</v>
      </c>
      <c r="M42" s="3">
        <v>14074.7565</v>
      </c>
      <c r="N42" s="3">
        <v>3.5833061213203901</v>
      </c>
      <c r="O42" s="3">
        <v>1.2388247965955099</v>
      </c>
      <c r="P42" s="4">
        <v>170867.821</v>
      </c>
      <c r="Q42" s="4">
        <v>1.1690074060775899</v>
      </c>
      <c r="R42" s="4">
        <v>14.908712743954601</v>
      </c>
      <c r="S42" s="3">
        <v>311.89699999999999</v>
      </c>
      <c r="T42" s="3">
        <v>23.227530755311399</v>
      </c>
      <c r="U42" s="3">
        <v>111.847564539785</v>
      </c>
      <c r="V42" s="4">
        <v>137.67750000000001</v>
      </c>
      <c r="W42" s="4">
        <v>29.930410604235501</v>
      </c>
      <c r="X42" s="4">
        <v>151.09968502035801</v>
      </c>
      <c r="Y42" s="3">
        <v>554163.69350000005</v>
      </c>
      <c r="Z42" s="3">
        <v>0.75640879291665197</v>
      </c>
      <c r="AA42" s="3">
        <v>91.2351416134441</v>
      </c>
      <c r="AB42" s="4">
        <v>145798.99849999999</v>
      </c>
      <c r="AC42" s="4">
        <v>1.6204417159726301</v>
      </c>
      <c r="AD42" s="4">
        <v>91.510011262430396</v>
      </c>
      <c r="AE42" s="3">
        <v>247399.0785</v>
      </c>
      <c r="AF42" s="3">
        <v>1.0539249227362399</v>
      </c>
      <c r="AG42" s="3">
        <v>92.371336703050204</v>
      </c>
    </row>
    <row r="43" spans="1:33" x14ac:dyDescent="0.25">
      <c r="A43" s="2"/>
      <c r="B43" s="1">
        <v>44061.582534722198</v>
      </c>
      <c r="C43" s="4" t="s">
        <v>71</v>
      </c>
      <c r="D43" s="2" t="s">
        <v>21</v>
      </c>
      <c r="E43" s="5" t="s">
        <v>14</v>
      </c>
      <c r="F43" s="2" t="b">
        <v>0</v>
      </c>
      <c r="G43" s="3">
        <v>1423.1115</v>
      </c>
      <c r="H43" s="3">
        <v>9.6310660633724794</v>
      </c>
      <c r="I43" s="3" t="s">
        <v>20</v>
      </c>
      <c r="J43" s="4">
        <v>501.1395</v>
      </c>
      <c r="K43" s="4">
        <v>19.179834538781499</v>
      </c>
      <c r="L43" s="4" t="s">
        <v>20</v>
      </c>
      <c r="M43" s="3">
        <v>117.7975</v>
      </c>
      <c r="N43" s="3">
        <v>32.834725618975703</v>
      </c>
      <c r="O43" s="3" t="s">
        <v>20</v>
      </c>
      <c r="P43" s="4">
        <v>336.42700000000002</v>
      </c>
      <c r="Q43" s="4">
        <v>29.3943773477992</v>
      </c>
      <c r="R43" s="4" t="s">
        <v>20</v>
      </c>
      <c r="S43" s="3">
        <v>311.39699999999999</v>
      </c>
      <c r="T43" s="3">
        <v>19.007144564136201</v>
      </c>
      <c r="U43" s="3">
        <v>111.66826245521899</v>
      </c>
      <c r="V43" s="4">
        <v>45.057000000000002</v>
      </c>
      <c r="W43" s="4">
        <v>62.228602101965201</v>
      </c>
      <c r="X43" s="4">
        <v>49.449608744800599</v>
      </c>
      <c r="Y43" s="3">
        <v>57.901000000000003</v>
      </c>
      <c r="Z43" s="3">
        <v>48.636673371960597</v>
      </c>
      <c r="AA43" s="3">
        <v>9.5325731305059402E-3</v>
      </c>
      <c r="AB43" s="4">
        <v>15.9815</v>
      </c>
      <c r="AC43" s="4">
        <v>153.78337141553899</v>
      </c>
      <c r="AD43" s="4">
        <v>1.0030708441323999E-2</v>
      </c>
      <c r="AE43" s="3">
        <v>21.462</v>
      </c>
      <c r="AF43" s="3">
        <v>87.061128959981801</v>
      </c>
      <c r="AG43" s="3">
        <v>8.0132619747040196E-3</v>
      </c>
    </row>
    <row r="44" spans="1:33" x14ac:dyDescent="0.25">
      <c r="A44" s="2"/>
      <c r="B44" s="1">
        <v>44061.586412037002</v>
      </c>
      <c r="C44" s="4" t="s">
        <v>71</v>
      </c>
      <c r="D44" s="2" t="s">
        <v>59</v>
      </c>
      <c r="E44" s="5" t="s">
        <v>14</v>
      </c>
      <c r="F44" s="2" t="b">
        <v>0</v>
      </c>
      <c r="G44" s="3">
        <v>4748.4139999999998</v>
      </c>
      <c r="H44" s="3">
        <v>5.0539870300327996</v>
      </c>
      <c r="I44" s="3">
        <v>0.31409659764659198</v>
      </c>
      <c r="J44" s="4">
        <v>62337.003499999999</v>
      </c>
      <c r="K44" s="4">
        <v>1.37906823092971</v>
      </c>
      <c r="L44" s="4">
        <v>5.6836765582220696</v>
      </c>
      <c r="M44" s="3">
        <v>44557.334000000003</v>
      </c>
      <c r="N44" s="3">
        <v>2.0100423666787099</v>
      </c>
      <c r="O44" s="3">
        <v>3.9917270203416599</v>
      </c>
      <c r="P44" s="4">
        <v>535514.35849999997</v>
      </c>
      <c r="Q44" s="4">
        <v>0.91956753527096302</v>
      </c>
      <c r="R44" s="4">
        <v>47.281762658613701</v>
      </c>
      <c r="S44" s="3">
        <v>263.33749999999998</v>
      </c>
      <c r="T44" s="3">
        <v>29.353319130699902</v>
      </c>
      <c r="U44" s="3">
        <v>94.433925388816604</v>
      </c>
      <c r="V44" s="4">
        <v>97.122</v>
      </c>
      <c r="W44" s="4">
        <v>40.152685211013299</v>
      </c>
      <c r="X44" s="4">
        <v>106.590427691869</v>
      </c>
      <c r="Y44" s="3">
        <v>561090.72699999996</v>
      </c>
      <c r="Z44" s="3">
        <v>0.76943637920573704</v>
      </c>
      <c r="AA44" s="3">
        <v>92.375578797883307</v>
      </c>
      <c r="AB44" s="4">
        <v>148374.43900000001</v>
      </c>
      <c r="AC44" s="4">
        <v>0.90509337502134102</v>
      </c>
      <c r="AD44" s="4">
        <v>93.126473594719499</v>
      </c>
      <c r="AE44" s="3">
        <v>251204.0675</v>
      </c>
      <c r="AF44" s="3">
        <v>1.1065307457534199</v>
      </c>
      <c r="AG44" s="3">
        <v>93.792004565685005</v>
      </c>
    </row>
    <row r="45" spans="1:33" x14ac:dyDescent="0.25">
      <c r="A45" s="2"/>
      <c r="B45" s="1">
        <v>44061.590277777803</v>
      </c>
      <c r="C45" s="4" t="s">
        <v>71</v>
      </c>
      <c r="D45" s="2" t="s">
        <v>21</v>
      </c>
      <c r="E45" s="5" t="s">
        <v>14</v>
      </c>
      <c r="F45" s="2" t="b">
        <v>0</v>
      </c>
      <c r="G45" s="3">
        <v>1472.5105000000001</v>
      </c>
      <c r="H45" s="3">
        <v>8.4441886106024295</v>
      </c>
      <c r="I45" s="3" t="s">
        <v>20</v>
      </c>
      <c r="J45" s="4">
        <v>492.15899999999999</v>
      </c>
      <c r="K45" s="4">
        <v>18.8480065839635</v>
      </c>
      <c r="L45" s="4" t="s">
        <v>20</v>
      </c>
      <c r="M45" s="3">
        <v>117.298</v>
      </c>
      <c r="N45" s="3">
        <v>29.7237428094633</v>
      </c>
      <c r="O45" s="3" t="s">
        <v>20</v>
      </c>
      <c r="P45" s="4">
        <v>343.91199999999998</v>
      </c>
      <c r="Q45" s="4">
        <v>23.232685432024201</v>
      </c>
      <c r="R45" s="4" t="s">
        <v>20</v>
      </c>
      <c r="S45" s="3">
        <v>292.37450000000001</v>
      </c>
      <c r="T45" s="3">
        <v>31.597174844193699</v>
      </c>
      <c r="U45" s="3">
        <v>104.846714647905</v>
      </c>
      <c r="V45" s="4">
        <v>37.047499999999999</v>
      </c>
      <c r="W45" s="4">
        <v>81.368586677824595</v>
      </c>
      <c r="X45" s="4">
        <v>40.659262267194897</v>
      </c>
      <c r="Y45" s="3">
        <v>57.401499999999999</v>
      </c>
      <c r="Z45" s="3">
        <v>58.330544443221697</v>
      </c>
      <c r="AA45" s="3">
        <v>9.4503375857193598E-3</v>
      </c>
      <c r="AB45" s="4">
        <v>9.984</v>
      </c>
      <c r="AC45" s="4">
        <v>133.76490672237699</v>
      </c>
      <c r="AD45" s="4">
        <v>6.2664076011750202E-3</v>
      </c>
      <c r="AE45" s="3">
        <v>14.974</v>
      </c>
      <c r="AF45" s="3">
        <v>87.865406007991893</v>
      </c>
      <c r="AG45" s="3">
        <v>5.5908389157216503E-3</v>
      </c>
    </row>
    <row r="46" spans="1:33" x14ac:dyDescent="0.25">
      <c r="A46" s="2"/>
      <c r="B46" s="1">
        <v>44061.594143518501</v>
      </c>
      <c r="C46" s="4" t="s">
        <v>71</v>
      </c>
      <c r="D46" s="2" t="s">
        <v>21</v>
      </c>
      <c r="E46" s="5" t="s">
        <v>14</v>
      </c>
      <c r="F46" s="2" t="b">
        <v>0</v>
      </c>
      <c r="G46" s="3">
        <v>1376.6690000000001</v>
      </c>
      <c r="H46" s="3">
        <v>9.6091814305286594</v>
      </c>
      <c r="I46" s="3" t="s">
        <v>20</v>
      </c>
      <c r="J46" s="4">
        <v>485.16449999999998</v>
      </c>
      <c r="K46" s="4">
        <v>16.042300138138899</v>
      </c>
      <c r="L46" s="4" t="s">
        <v>20</v>
      </c>
      <c r="M46" s="3">
        <v>117.79949999999999</v>
      </c>
      <c r="N46" s="3">
        <v>33.966524171877502</v>
      </c>
      <c r="O46" s="3" t="s">
        <v>20</v>
      </c>
      <c r="P46" s="4">
        <v>332.42950000000002</v>
      </c>
      <c r="Q46" s="4">
        <v>16.822849594967298</v>
      </c>
      <c r="R46" s="4" t="s">
        <v>20</v>
      </c>
      <c r="S46" s="3">
        <v>327.92250000000001</v>
      </c>
      <c r="T46" s="3">
        <v>21.360903714931499</v>
      </c>
      <c r="U46" s="3">
        <v>117.594375652211</v>
      </c>
      <c r="V46" s="4">
        <v>34.542999999999999</v>
      </c>
      <c r="W46" s="4">
        <v>63.419016095795101</v>
      </c>
      <c r="X46" s="4">
        <v>37.910598461318997</v>
      </c>
      <c r="Y46" s="3">
        <v>27.452999999999999</v>
      </c>
      <c r="Z46" s="3">
        <v>63.399098669602097</v>
      </c>
      <c r="AA46" s="3">
        <v>4.5197445666185299E-3</v>
      </c>
      <c r="AB46" s="4">
        <v>5.99</v>
      </c>
      <c r="AC46" s="4">
        <v>156.73012902670001</v>
      </c>
      <c r="AD46" s="4">
        <v>3.7595935027081701E-3</v>
      </c>
      <c r="AE46" s="3">
        <v>10.481999999999999</v>
      </c>
      <c r="AF46" s="3">
        <v>109.143175398342</v>
      </c>
      <c r="AG46" s="3">
        <v>3.9136619149588801E-3</v>
      </c>
    </row>
    <row r="47" spans="1:33" x14ac:dyDescent="0.25">
      <c r="A47" s="2"/>
      <c r="B47" s="1">
        <v>44061.598020833299</v>
      </c>
      <c r="C47" s="4" t="s">
        <v>71</v>
      </c>
      <c r="D47" s="2" t="s">
        <v>5</v>
      </c>
      <c r="E47" s="5" t="s">
        <v>14</v>
      </c>
      <c r="F47" s="2" t="b">
        <v>0</v>
      </c>
      <c r="G47" s="3">
        <v>2421.0014999999999</v>
      </c>
      <c r="H47" s="3">
        <v>7.1814631296510596</v>
      </c>
      <c r="I47" s="3">
        <v>8.4827489156562297E-2</v>
      </c>
      <c r="J47" s="4">
        <v>19370.089</v>
      </c>
      <c r="K47" s="4">
        <v>3.6071821556616501</v>
      </c>
      <c r="L47" s="4">
        <v>1.7125829028258801</v>
      </c>
      <c r="M47" s="3">
        <v>13690.7065</v>
      </c>
      <c r="N47" s="3">
        <v>3.56038295198704</v>
      </c>
      <c r="O47" s="3">
        <v>1.2041409809296699</v>
      </c>
      <c r="P47" s="4">
        <v>164103.226</v>
      </c>
      <c r="Q47" s="4">
        <v>1.6026975115989099</v>
      </c>
      <c r="R47" s="4">
        <v>14.3081570028009</v>
      </c>
      <c r="S47" s="3">
        <v>270.3485</v>
      </c>
      <c r="T47" s="3">
        <v>34.600035097246497</v>
      </c>
      <c r="U47" s="3">
        <v>96.948099218601499</v>
      </c>
      <c r="V47" s="4">
        <v>171.22049999999999</v>
      </c>
      <c r="W47" s="4">
        <v>31.1132293957988</v>
      </c>
      <c r="X47" s="4">
        <v>187.9127934414</v>
      </c>
      <c r="Y47" s="3">
        <v>555131.51599999995</v>
      </c>
      <c r="Z47" s="3">
        <v>0.95915042900199599</v>
      </c>
      <c r="AA47" s="3">
        <v>91.394479772691795</v>
      </c>
      <c r="AB47" s="4">
        <v>145675.46</v>
      </c>
      <c r="AC47" s="4">
        <v>1.11894557587888</v>
      </c>
      <c r="AD47" s="4">
        <v>91.432472941573195</v>
      </c>
      <c r="AE47" s="3">
        <v>246715.43900000001</v>
      </c>
      <c r="AF47" s="3">
        <v>1.1034499451066699</v>
      </c>
      <c r="AG47" s="3">
        <v>92.116086381097205</v>
      </c>
    </row>
    <row r="48" spans="1:33" x14ac:dyDescent="0.25">
      <c r="A48" s="2"/>
      <c r="B48" s="1">
        <v>44061.601886574099</v>
      </c>
      <c r="C48" s="4" t="s">
        <v>71</v>
      </c>
      <c r="D48" s="2" t="s">
        <v>21</v>
      </c>
      <c r="E48" s="5" t="s">
        <v>14</v>
      </c>
      <c r="F48" s="2" t="b">
        <v>0</v>
      </c>
      <c r="G48" s="3">
        <v>1501.981</v>
      </c>
      <c r="H48" s="3">
        <v>12.8907564224714</v>
      </c>
      <c r="I48" s="3" t="s">
        <v>20</v>
      </c>
      <c r="J48" s="4">
        <v>504.13900000000001</v>
      </c>
      <c r="K48" s="4">
        <v>17.541812544920599</v>
      </c>
      <c r="L48" s="4" t="s">
        <v>20</v>
      </c>
      <c r="M48" s="3">
        <v>122.79</v>
      </c>
      <c r="N48" s="3">
        <v>29.970517180769399</v>
      </c>
      <c r="O48" s="3" t="s">
        <v>20</v>
      </c>
      <c r="P48" s="4">
        <v>319.45049999999998</v>
      </c>
      <c r="Q48" s="4">
        <v>22.5805045261618</v>
      </c>
      <c r="R48" s="4" t="s">
        <v>20</v>
      </c>
      <c r="S48" s="3">
        <v>282.35500000000002</v>
      </c>
      <c r="T48" s="3">
        <v>28.267625045016</v>
      </c>
      <c r="U48" s="3">
        <v>101.25368017528599</v>
      </c>
      <c r="V48" s="4">
        <v>37.046999999999997</v>
      </c>
      <c r="W48" s="4">
        <v>56.896962713621001</v>
      </c>
      <c r="X48" s="4">
        <v>40.6587135221748</v>
      </c>
      <c r="Y48" s="3">
        <v>59.898499999999999</v>
      </c>
      <c r="Z48" s="3">
        <v>53.257949624890699</v>
      </c>
      <c r="AA48" s="3">
        <v>9.8614329917896103E-3</v>
      </c>
      <c r="AB48" s="4">
        <v>9.9834999999999994</v>
      </c>
      <c r="AC48" s="4">
        <v>171.68331516270001</v>
      </c>
      <c r="AD48" s="4">
        <v>6.2660937786789602E-3</v>
      </c>
      <c r="AE48" s="3">
        <v>19.966000000000001</v>
      </c>
      <c r="AF48" s="3">
        <v>76.091712239104794</v>
      </c>
      <c r="AG48" s="3">
        <v>7.4547008008079597E-3</v>
      </c>
    </row>
    <row r="49" spans="1:33" x14ac:dyDescent="0.25">
      <c r="A49" s="2"/>
      <c r="B49" s="1">
        <v>44061.605763888903</v>
      </c>
      <c r="C49" s="4" t="s">
        <v>71</v>
      </c>
      <c r="D49" s="2" t="s">
        <v>4</v>
      </c>
      <c r="E49" s="5" t="s">
        <v>14</v>
      </c>
      <c r="F49" s="2" t="b">
        <v>0</v>
      </c>
      <c r="G49" s="3">
        <v>2529.8074999999999</v>
      </c>
      <c r="H49" s="3">
        <v>7.3131095978436402</v>
      </c>
      <c r="I49" s="3">
        <v>9.5545767338176504E-2</v>
      </c>
      <c r="J49" s="4">
        <v>19405.120999999999</v>
      </c>
      <c r="K49" s="4">
        <v>2.95631442915067</v>
      </c>
      <c r="L49" s="4">
        <v>1.7158206348006899</v>
      </c>
      <c r="M49" s="3">
        <v>13711.6075</v>
      </c>
      <c r="N49" s="3">
        <v>4.1448923962180304</v>
      </c>
      <c r="O49" s="3">
        <v>1.20602856439857</v>
      </c>
      <c r="P49" s="4">
        <v>163187.57949999999</v>
      </c>
      <c r="Q49" s="4">
        <v>1.0272706129215201</v>
      </c>
      <c r="R49" s="4">
        <v>14.226866583723</v>
      </c>
      <c r="S49" s="3">
        <v>291.37200000000001</v>
      </c>
      <c r="T49" s="3">
        <v>19.049323984176901</v>
      </c>
      <c r="U49" s="3">
        <v>104.48721396835001</v>
      </c>
      <c r="V49" s="4">
        <v>91.616</v>
      </c>
      <c r="W49" s="4">
        <v>39.049272805711901</v>
      </c>
      <c r="X49" s="4">
        <v>100.547647530099</v>
      </c>
      <c r="Y49" s="3">
        <v>551369.84550000005</v>
      </c>
      <c r="Z49" s="3">
        <v>0.85825334576852397</v>
      </c>
      <c r="AA49" s="3">
        <v>90.775174421590506</v>
      </c>
      <c r="AB49" s="4">
        <v>144369.22450000001</v>
      </c>
      <c r="AC49" s="4">
        <v>1.21496280922309</v>
      </c>
      <c r="AD49" s="4">
        <v>90.612620771488594</v>
      </c>
      <c r="AE49" s="3">
        <v>243226.4945</v>
      </c>
      <c r="AF49" s="3">
        <v>1.22345950936502</v>
      </c>
      <c r="AG49" s="3">
        <v>90.813419980309703</v>
      </c>
    </row>
    <row r="50" spans="1:33" x14ac:dyDescent="0.25">
      <c r="A50" s="2"/>
      <c r="B50" s="1">
        <v>44061.609629629602</v>
      </c>
      <c r="C50" s="4" t="s">
        <v>71</v>
      </c>
      <c r="D50" s="2" t="s">
        <v>21</v>
      </c>
      <c r="E50" s="5" t="s">
        <v>14</v>
      </c>
      <c r="F50" s="2" t="b">
        <v>0</v>
      </c>
      <c r="G50" s="3">
        <v>1502.4749999999999</v>
      </c>
      <c r="H50" s="3">
        <v>11.572959702747101</v>
      </c>
      <c r="I50" s="3" t="s">
        <v>20</v>
      </c>
      <c r="J50" s="4">
        <v>478.18099999999998</v>
      </c>
      <c r="K50" s="4">
        <v>16.658894806252899</v>
      </c>
      <c r="L50" s="4" t="s">
        <v>20</v>
      </c>
      <c r="M50" s="3">
        <v>113.80500000000001</v>
      </c>
      <c r="N50" s="3">
        <v>39.169650135561</v>
      </c>
      <c r="O50" s="3" t="s">
        <v>20</v>
      </c>
      <c r="P50" s="4">
        <v>339.92</v>
      </c>
      <c r="Q50" s="4">
        <v>22.416629189547201</v>
      </c>
      <c r="R50" s="4" t="s">
        <v>20</v>
      </c>
      <c r="S50" s="3">
        <v>279.35649999999998</v>
      </c>
      <c r="T50" s="3">
        <v>31.931769700299999</v>
      </c>
      <c r="U50" s="3">
        <v>100.178405574143</v>
      </c>
      <c r="V50" s="4">
        <v>36.046999999999997</v>
      </c>
      <c r="W50" s="4">
        <v>57.985949806242097</v>
      </c>
      <c r="X50" s="4">
        <v>39.561223481896903</v>
      </c>
      <c r="Y50" s="3">
        <v>74.371499999999997</v>
      </c>
      <c r="Z50" s="3">
        <v>67.812137253372697</v>
      </c>
      <c r="AA50" s="3">
        <v>1.2244205844034199E-2</v>
      </c>
      <c r="AB50" s="4">
        <v>10.981</v>
      </c>
      <c r="AC50" s="4">
        <v>121.270615471413</v>
      </c>
      <c r="AD50" s="4">
        <v>6.8921696583035697E-3</v>
      </c>
      <c r="AE50" s="3">
        <v>17.970500000000001</v>
      </c>
      <c r="AF50" s="3">
        <v>96.393620088295293</v>
      </c>
      <c r="AG50" s="3">
        <v>6.7096414274726698E-3</v>
      </c>
    </row>
    <row r="51" spans="1:33" x14ac:dyDescent="0.25">
      <c r="A51" s="2"/>
      <c r="B51" s="1">
        <v>44061.613506944399</v>
      </c>
      <c r="C51" s="4" t="s">
        <v>71</v>
      </c>
      <c r="D51" s="2" t="s">
        <v>44</v>
      </c>
      <c r="E51" s="5" t="s">
        <v>14</v>
      </c>
      <c r="F51" s="2" t="b">
        <v>0</v>
      </c>
      <c r="G51" s="3">
        <v>2403.5079999999998</v>
      </c>
      <c r="H51" s="3">
        <v>8.1219119335907095</v>
      </c>
      <c r="I51" s="3">
        <v>8.3104236768182294E-2</v>
      </c>
      <c r="J51" s="4">
        <v>18026.954000000002</v>
      </c>
      <c r="K51" s="4">
        <v>3.7666227231600402</v>
      </c>
      <c r="L51" s="4">
        <v>1.5884475084437499</v>
      </c>
      <c r="M51" s="3">
        <v>12998.282999999999</v>
      </c>
      <c r="N51" s="3">
        <v>2.5763542500167</v>
      </c>
      <c r="O51" s="3">
        <v>1.14160774557829</v>
      </c>
      <c r="P51" s="4">
        <v>153719.038</v>
      </c>
      <c r="Q51" s="4">
        <v>1.0679414928804001</v>
      </c>
      <c r="R51" s="4">
        <v>13.3862564720789</v>
      </c>
      <c r="S51" s="3">
        <v>279.85899999999998</v>
      </c>
      <c r="T51" s="3">
        <v>20.684166834990702</v>
      </c>
      <c r="U51" s="3">
        <v>100.35860416913199</v>
      </c>
      <c r="V51" s="4">
        <v>102.13</v>
      </c>
      <c r="W51" s="4">
        <v>39.293783868545603</v>
      </c>
      <c r="X51" s="4">
        <v>112.08665781358</v>
      </c>
      <c r="Y51" s="3">
        <v>552101.04949999996</v>
      </c>
      <c r="Z51" s="3">
        <v>1.06514846711972</v>
      </c>
      <c r="AA51" s="3">
        <v>90.895556722471596</v>
      </c>
      <c r="AB51" s="4">
        <v>144214.6275</v>
      </c>
      <c r="AC51" s="4">
        <v>1.39187665126064</v>
      </c>
      <c r="AD51" s="4">
        <v>90.515588738644198</v>
      </c>
      <c r="AE51" s="3">
        <v>245074.171</v>
      </c>
      <c r="AF51" s="3">
        <v>1.0927669505639199</v>
      </c>
      <c r="AG51" s="3">
        <v>91.503286527649394</v>
      </c>
    </row>
    <row r="52" spans="1:33" x14ac:dyDescent="0.25">
      <c r="A52" s="2"/>
      <c r="B52" s="1">
        <v>44061.617372685199</v>
      </c>
      <c r="C52" s="4" t="s">
        <v>71</v>
      </c>
      <c r="D52" s="2" t="s">
        <v>21</v>
      </c>
      <c r="E52" s="5" t="s">
        <v>14</v>
      </c>
      <c r="F52" s="2" t="b">
        <v>0</v>
      </c>
      <c r="G52" s="3">
        <v>1428.598</v>
      </c>
      <c r="H52" s="3">
        <v>8.5411458785027392</v>
      </c>
      <c r="I52" s="3" t="s">
        <v>20</v>
      </c>
      <c r="J52" s="4">
        <v>465.7</v>
      </c>
      <c r="K52" s="4">
        <v>18.716960893845499</v>
      </c>
      <c r="L52" s="4" t="s">
        <v>20</v>
      </c>
      <c r="M52" s="3">
        <v>122.289</v>
      </c>
      <c r="N52" s="3">
        <v>29.950692585297499</v>
      </c>
      <c r="O52" s="3" t="s">
        <v>20</v>
      </c>
      <c r="P52" s="4">
        <v>335.428</v>
      </c>
      <c r="Q52" s="4">
        <v>22.321781472808802</v>
      </c>
      <c r="R52" s="4" t="s">
        <v>20</v>
      </c>
      <c r="S52" s="3">
        <v>285.36399999999998</v>
      </c>
      <c r="T52" s="3">
        <v>20.3802863837758</v>
      </c>
      <c r="U52" s="3">
        <v>102.332720120204</v>
      </c>
      <c r="V52" s="4">
        <v>34.043500000000002</v>
      </c>
      <c r="W52" s="4">
        <v>55.971228618775299</v>
      </c>
      <c r="X52" s="4">
        <v>37.3624021862002</v>
      </c>
      <c r="Y52" s="3">
        <v>70.381</v>
      </c>
      <c r="Z52" s="3">
        <v>42.796081036516803</v>
      </c>
      <c r="AA52" s="3">
        <v>1.15872269822307E-2</v>
      </c>
      <c r="AB52" s="4">
        <v>11.480499999999999</v>
      </c>
      <c r="AC52" s="4">
        <v>94.741204395896403</v>
      </c>
      <c r="AD52" s="4">
        <v>7.2056783318599502E-3</v>
      </c>
      <c r="AE52" s="3">
        <v>16.971499999999999</v>
      </c>
      <c r="AF52" s="3">
        <v>102.9548403391</v>
      </c>
      <c r="AG52" s="3">
        <v>6.33664502859422E-3</v>
      </c>
    </row>
    <row r="53" spans="1:33" x14ac:dyDescent="0.25">
      <c r="A53" s="2"/>
      <c r="B53" s="1">
        <v>44061.621249999997</v>
      </c>
      <c r="C53" s="4" t="s">
        <v>71</v>
      </c>
      <c r="D53" s="2" t="s">
        <v>56</v>
      </c>
      <c r="E53" s="5" t="s">
        <v>14</v>
      </c>
      <c r="F53" s="2" t="b">
        <v>0</v>
      </c>
      <c r="G53" s="3">
        <v>2387.029</v>
      </c>
      <c r="H53" s="3">
        <v>8.2956176106324104</v>
      </c>
      <c r="I53" s="3">
        <v>8.1480920901825502E-2</v>
      </c>
      <c r="J53" s="4">
        <v>17228.496500000001</v>
      </c>
      <c r="K53" s="4">
        <v>2.3385125706399399</v>
      </c>
      <c r="L53" s="4">
        <v>1.5146523674788701</v>
      </c>
      <c r="M53" s="3">
        <v>12124.7035</v>
      </c>
      <c r="N53" s="3">
        <v>4.1989190476144396</v>
      </c>
      <c r="O53" s="3">
        <v>1.06271418914695</v>
      </c>
      <c r="P53" s="4">
        <v>146066.2905</v>
      </c>
      <c r="Q53" s="4">
        <v>1.17614076614675</v>
      </c>
      <c r="R53" s="4">
        <v>12.706851208833299</v>
      </c>
      <c r="S53" s="3">
        <v>301.39049999999997</v>
      </c>
      <c r="T53" s="3">
        <v>24.6730612060549</v>
      </c>
      <c r="U53" s="3">
        <v>108.079889836799</v>
      </c>
      <c r="V53" s="4">
        <v>69.587500000000006</v>
      </c>
      <c r="W53" s="4">
        <v>43.1615584747383</v>
      </c>
      <c r="X53" s="4">
        <v>76.371588177837296</v>
      </c>
      <c r="Y53" s="3">
        <v>551709.90500000003</v>
      </c>
      <c r="Z53" s="3">
        <v>0.71566087093379804</v>
      </c>
      <c r="AA53" s="3">
        <v>90.831160364017606</v>
      </c>
      <c r="AB53" s="4">
        <v>143950.755</v>
      </c>
      <c r="AC53" s="4">
        <v>0.93381637534255302</v>
      </c>
      <c r="AD53" s="4">
        <v>90.349970485464993</v>
      </c>
      <c r="AE53" s="3">
        <v>243090.9705</v>
      </c>
      <c r="AF53" s="3">
        <v>0.708018888495482</v>
      </c>
      <c r="AG53" s="3">
        <v>90.762819415783497</v>
      </c>
    </row>
    <row r="54" spans="1:33" x14ac:dyDescent="0.25">
      <c r="A54" s="2"/>
      <c r="B54" s="1">
        <v>44061.625115740702</v>
      </c>
      <c r="C54" s="4" t="s">
        <v>71</v>
      </c>
      <c r="D54" s="2" t="s">
        <v>21</v>
      </c>
      <c r="E54" s="5" t="s">
        <v>14</v>
      </c>
      <c r="F54" s="2" t="b">
        <v>0</v>
      </c>
      <c r="G54" s="3">
        <v>1485.5160000000001</v>
      </c>
      <c r="H54" s="3">
        <v>7.4256456986791299</v>
      </c>
      <c r="I54" s="3" t="s">
        <v>20</v>
      </c>
      <c r="J54" s="4">
        <v>492.6585</v>
      </c>
      <c r="K54" s="4">
        <v>16.610035602284</v>
      </c>
      <c r="L54" s="4" t="s">
        <v>20</v>
      </c>
      <c r="M54" s="3">
        <v>131.77500000000001</v>
      </c>
      <c r="N54" s="3">
        <v>36.259308954301503</v>
      </c>
      <c r="O54" s="3" t="s">
        <v>20</v>
      </c>
      <c r="P54" s="4">
        <v>342.91399999999999</v>
      </c>
      <c r="Q54" s="4">
        <v>16.692241615751801</v>
      </c>
      <c r="R54" s="4" t="s">
        <v>20</v>
      </c>
      <c r="S54" s="3">
        <v>278.35500000000002</v>
      </c>
      <c r="T54" s="3">
        <v>24.2746391623972</v>
      </c>
      <c r="U54" s="3">
        <v>99.819263498757493</v>
      </c>
      <c r="V54" s="4">
        <v>50.564</v>
      </c>
      <c r="W54" s="4">
        <v>58.344719100191</v>
      </c>
      <c r="X54" s="4">
        <v>55.493486396610997</v>
      </c>
      <c r="Y54" s="3">
        <v>69.382000000000005</v>
      </c>
      <c r="Z54" s="3">
        <v>49.509816368224598</v>
      </c>
      <c r="AA54" s="3">
        <v>1.14227558926575E-2</v>
      </c>
      <c r="AB54" s="4">
        <v>9.4845000000000006</v>
      </c>
      <c r="AC54" s="4">
        <v>115.69321906121</v>
      </c>
      <c r="AD54" s="4">
        <v>5.9528989276186302E-3</v>
      </c>
      <c r="AE54" s="3">
        <v>18.967500000000001</v>
      </c>
      <c r="AF54" s="3">
        <v>91.801833159326804</v>
      </c>
      <c r="AG54" s="3">
        <v>7.0818910868138303E-3</v>
      </c>
    </row>
    <row r="55" spans="1:33" x14ac:dyDescent="0.25">
      <c r="A55" s="2"/>
      <c r="B55" s="1">
        <v>44061.628993055601</v>
      </c>
      <c r="C55" s="4" t="s">
        <v>71</v>
      </c>
      <c r="D55" s="2" t="s">
        <v>11</v>
      </c>
      <c r="E55" s="5" t="s">
        <v>14</v>
      </c>
      <c r="F55" s="2" t="b">
        <v>0</v>
      </c>
      <c r="G55" s="3">
        <v>2336.127</v>
      </c>
      <c r="H55" s="3">
        <v>8.7741967268927201</v>
      </c>
      <c r="I55" s="3">
        <v>7.6466658857448105E-2</v>
      </c>
      <c r="J55" s="4">
        <v>16170.8215</v>
      </c>
      <c r="K55" s="4">
        <v>3.5725864223490502</v>
      </c>
      <c r="L55" s="4">
        <v>1.4168997936474099</v>
      </c>
      <c r="M55" s="3">
        <v>11526.8315</v>
      </c>
      <c r="N55" s="3">
        <v>4.5746078300237096</v>
      </c>
      <c r="O55" s="3">
        <v>1.0087199638123101</v>
      </c>
      <c r="P55" s="4">
        <v>136382.67800000001</v>
      </c>
      <c r="Q55" s="4">
        <v>1.4715312269682801</v>
      </c>
      <c r="R55" s="4">
        <v>11.847147252870901</v>
      </c>
      <c r="S55" s="3">
        <v>288.36849999999998</v>
      </c>
      <c r="T55" s="3">
        <v>17.619619167348599</v>
      </c>
      <c r="U55" s="3">
        <v>103.410146346361</v>
      </c>
      <c r="V55" s="4">
        <v>71.089500000000001</v>
      </c>
      <c r="W55" s="4">
        <v>53.2726998491055</v>
      </c>
      <c r="X55" s="4">
        <v>78.020018218334698</v>
      </c>
      <c r="Y55" s="3">
        <v>554914.11899999995</v>
      </c>
      <c r="Z55" s="3">
        <v>0.94384726252699702</v>
      </c>
      <c r="AA55" s="3">
        <v>91.358688459919094</v>
      </c>
      <c r="AB55" s="4">
        <v>145043.37299999999</v>
      </c>
      <c r="AC55" s="4">
        <v>1.3553094930567999</v>
      </c>
      <c r="AD55" s="4">
        <v>91.035746701448602</v>
      </c>
      <c r="AE55" s="3">
        <v>245251.943</v>
      </c>
      <c r="AF55" s="3">
        <v>0.87911431389206496</v>
      </c>
      <c r="AG55" s="3">
        <v>91.569661218161301</v>
      </c>
    </row>
    <row r="56" spans="1:33" x14ac:dyDescent="0.25">
      <c r="A56" s="2"/>
      <c r="B56" s="1">
        <v>44061.6328587963</v>
      </c>
      <c r="C56" s="4" t="s">
        <v>71</v>
      </c>
      <c r="D56" s="2" t="s">
        <v>21</v>
      </c>
      <c r="E56" s="5" t="s">
        <v>14</v>
      </c>
      <c r="F56" s="2" t="b">
        <v>0</v>
      </c>
      <c r="G56" s="3">
        <v>1419.604</v>
      </c>
      <c r="H56" s="3">
        <v>12.7955684931798</v>
      </c>
      <c r="I56" s="3" t="s">
        <v>20</v>
      </c>
      <c r="J56" s="4">
        <v>473.68349999999998</v>
      </c>
      <c r="K56" s="4">
        <v>20.220479266537499</v>
      </c>
      <c r="L56" s="4" t="s">
        <v>20</v>
      </c>
      <c r="M56" s="3">
        <v>117.29949999999999</v>
      </c>
      <c r="N56" s="3">
        <v>46.847926012956599</v>
      </c>
      <c r="O56" s="3" t="s">
        <v>20</v>
      </c>
      <c r="P56" s="4">
        <v>347.90600000000001</v>
      </c>
      <c r="Q56" s="4">
        <v>21.071957013062999</v>
      </c>
      <c r="R56" s="4" t="s">
        <v>20</v>
      </c>
      <c r="S56" s="3">
        <v>295.37849999999997</v>
      </c>
      <c r="T56" s="3">
        <v>18.714022484407899</v>
      </c>
      <c r="U56" s="3">
        <v>105.923961571977</v>
      </c>
      <c r="V56" s="4">
        <v>30.038499999999999</v>
      </c>
      <c r="W56" s="4">
        <v>77.2374584383832</v>
      </c>
      <c r="X56" s="4">
        <v>32.966954574887197</v>
      </c>
      <c r="Y56" s="3">
        <v>76.868499999999997</v>
      </c>
      <c r="Z56" s="3">
        <v>49.3384881504156</v>
      </c>
      <c r="AA56" s="3">
        <v>1.26553012501044E-2</v>
      </c>
      <c r="AB56" s="4">
        <v>8.4855</v>
      </c>
      <c r="AC56" s="4">
        <v>144.21575775877599</v>
      </c>
      <c r="AD56" s="4">
        <v>5.3258815805058701E-3</v>
      </c>
      <c r="AE56" s="3">
        <v>19.4665</v>
      </c>
      <c r="AF56" s="3">
        <v>87.214497257394399</v>
      </c>
      <c r="AG56" s="3">
        <v>7.26820260136874E-3</v>
      </c>
    </row>
    <row r="57" spans="1:33" x14ac:dyDescent="0.25">
      <c r="A57" s="2"/>
      <c r="B57" s="1">
        <v>44061.636736111097</v>
      </c>
      <c r="C57" s="4" t="s">
        <v>71</v>
      </c>
      <c r="D57" s="2" t="s">
        <v>58</v>
      </c>
      <c r="E57" s="5" t="s">
        <v>14</v>
      </c>
      <c r="F57" s="2" t="b">
        <v>0</v>
      </c>
      <c r="G57" s="3">
        <v>2226.7855</v>
      </c>
      <c r="H57" s="3">
        <v>8.3508939883943505</v>
      </c>
      <c r="I57" s="3">
        <v>6.5695629559477706E-2</v>
      </c>
      <c r="J57" s="4">
        <v>15336.076499999999</v>
      </c>
      <c r="K57" s="4">
        <v>2.8909531827965802</v>
      </c>
      <c r="L57" s="4">
        <v>1.3397508847264901</v>
      </c>
      <c r="M57" s="3">
        <v>10839.1165</v>
      </c>
      <c r="N57" s="3">
        <v>4.0221963262832601</v>
      </c>
      <c r="O57" s="3">
        <v>0.94661195628559602</v>
      </c>
      <c r="P57" s="4">
        <v>128859.97349999999</v>
      </c>
      <c r="Q57" s="4">
        <v>1.44157925556078</v>
      </c>
      <c r="R57" s="4">
        <v>11.179287110988399</v>
      </c>
      <c r="S57" s="3">
        <v>272.85300000000001</v>
      </c>
      <c r="T57" s="3">
        <v>28.0473294495571</v>
      </c>
      <c r="U57" s="3">
        <v>97.846223360192795</v>
      </c>
      <c r="V57" s="4">
        <v>154.6995</v>
      </c>
      <c r="W57" s="4">
        <v>27.257557186455799</v>
      </c>
      <c r="X57" s="4">
        <v>169.781160485969</v>
      </c>
      <c r="Y57" s="3">
        <v>558064.18599999999</v>
      </c>
      <c r="Z57" s="3">
        <v>0.94250554613066395</v>
      </c>
      <c r="AA57" s="3">
        <v>91.877302025202795</v>
      </c>
      <c r="AB57" s="4">
        <v>145711.43350000001</v>
      </c>
      <c r="AC57" s="4">
        <v>1.0429115076381701</v>
      </c>
      <c r="AD57" s="4">
        <v>91.4550515286967</v>
      </c>
      <c r="AE57" s="3">
        <v>246053.432</v>
      </c>
      <c r="AF57" s="3">
        <v>0.93883685414715901</v>
      </c>
      <c r="AG57" s="3">
        <v>91.868912980664405</v>
      </c>
    </row>
    <row r="58" spans="1:33" x14ac:dyDescent="0.25">
      <c r="A58" s="2"/>
      <c r="B58" s="1">
        <v>44061.640601851897</v>
      </c>
      <c r="C58" s="4" t="s">
        <v>71</v>
      </c>
      <c r="D58" s="2" t="s">
        <v>21</v>
      </c>
      <c r="E58" s="5" t="s">
        <v>14</v>
      </c>
      <c r="F58" s="2" t="b">
        <v>0</v>
      </c>
      <c r="G58" s="3">
        <v>1488.9965</v>
      </c>
      <c r="H58" s="3">
        <v>10.3327314989649</v>
      </c>
      <c r="I58" s="3" t="s">
        <v>20</v>
      </c>
      <c r="J58" s="4">
        <v>492.65750000000003</v>
      </c>
      <c r="K58" s="4">
        <v>22.928706516456401</v>
      </c>
      <c r="L58" s="4" t="s">
        <v>20</v>
      </c>
      <c r="M58" s="3">
        <v>129.77799999999999</v>
      </c>
      <c r="N58" s="3">
        <v>32.921515666360101</v>
      </c>
      <c r="O58" s="3" t="s">
        <v>20</v>
      </c>
      <c r="P58" s="4">
        <v>346.40649999999999</v>
      </c>
      <c r="Q58" s="4">
        <v>21.969798354175399</v>
      </c>
      <c r="R58" s="4" t="s">
        <v>20</v>
      </c>
      <c r="S58" s="3">
        <v>308.399</v>
      </c>
      <c r="T58" s="3">
        <v>23.593419632569201</v>
      </c>
      <c r="U58" s="3">
        <v>110.593167156161</v>
      </c>
      <c r="V58" s="4">
        <v>42.054499999999997</v>
      </c>
      <c r="W58" s="4">
        <v>68.919430774323999</v>
      </c>
      <c r="X58" s="4">
        <v>46.1543948988663</v>
      </c>
      <c r="Y58" s="3">
        <v>72.875500000000002</v>
      </c>
      <c r="Z58" s="3">
        <v>47.266069258329303</v>
      </c>
      <c r="AA58" s="3">
        <v>1.1997910798987699E-2</v>
      </c>
      <c r="AB58" s="4">
        <v>17.969000000000001</v>
      </c>
      <c r="AC58" s="4">
        <v>106.032760907529</v>
      </c>
      <c r="AD58" s="4">
        <v>1.12781528631324E-2</v>
      </c>
      <c r="AE58" s="3">
        <v>18.468</v>
      </c>
      <c r="AF58" s="3">
        <v>94.899632223930595</v>
      </c>
      <c r="AG58" s="3">
        <v>6.8953928873746097E-3</v>
      </c>
    </row>
    <row r="59" spans="1:33" x14ac:dyDescent="0.25">
      <c r="A59" s="2"/>
      <c r="B59" s="1">
        <v>44061.644479166702</v>
      </c>
      <c r="C59" s="4" t="s">
        <v>71</v>
      </c>
      <c r="D59" s="2" t="s">
        <v>50</v>
      </c>
      <c r="E59" s="5" t="s">
        <v>14</v>
      </c>
      <c r="F59" s="2" t="b">
        <v>0</v>
      </c>
      <c r="G59" s="3">
        <v>2184.8575000000001</v>
      </c>
      <c r="H59" s="3">
        <v>8.3798369059918905</v>
      </c>
      <c r="I59" s="3">
        <v>6.1565379687239699E-2</v>
      </c>
      <c r="J59" s="4">
        <v>13794.0715</v>
      </c>
      <c r="K59" s="4">
        <v>4.54860155327433</v>
      </c>
      <c r="L59" s="4">
        <v>1.1972355018243901</v>
      </c>
      <c r="M59" s="3">
        <v>9849.0069999999996</v>
      </c>
      <c r="N59" s="3">
        <v>4.0785863625238497</v>
      </c>
      <c r="O59" s="3">
        <v>0.85719449661368396</v>
      </c>
      <c r="P59" s="4">
        <v>116957.98850000001</v>
      </c>
      <c r="Q59" s="4">
        <v>1.3609717619982999</v>
      </c>
      <c r="R59" s="4">
        <v>10.1226376851358</v>
      </c>
      <c r="S59" s="3">
        <v>286.86399999999998</v>
      </c>
      <c r="T59" s="3">
        <v>23.519216994065999</v>
      </c>
      <c r="U59" s="3">
        <v>102.870626373902</v>
      </c>
      <c r="V59" s="4">
        <v>60.575499999999998</v>
      </c>
      <c r="W59" s="4">
        <v>47.204808992232103</v>
      </c>
      <c r="X59" s="4">
        <v>66.481007934852997</v>
      </c>
      <c r="Y59" s="3">
        <v>558086.21900000004</v>
      </c>
      <c r="Z59" s="3">
        <v>1.04078881151903</v>
      </c>
      <c r="AA59" s="3">
        <v>91.880929444138303</v>
      </c>
      <c r="AB59" s="4">
        <v>145015.198</v>
      </c>
      <c r="AC59" s="4">
        <v>1.29440542445644</v>
      </c>
      <c r="AD59" s="4">
        <v>91.018062803796099</v>
      </c>
      <c r="AE59" s="3">
        <v>244773.98050000001</v>
      </c>
      <c r="AF59" s="3">
        <v>1.2226166223106301</v>
      </c>
      <c r="AG59" s="3">
        <v>91.391204470114303</v>
      </c>
    </row>
    <row r="60" spans="1:33" x14ac:dyDescent="0.25">
      <c r="A60" s="2"/>
      <c r="B60" s="1">
        <v>44061.6483449074</v>
      </c>
      <c r="C60" s="4" t="s">
        <v>71</v>
      </c>
      <c r="D60" s="2" t="s">
        <v>21</v>
      </c>
      <c r="E60" s="5" t="s">
        <v>14</v>
      </c>
      <c r="F60" s="2" t="b">
        <v>0</v>
      </c>
      <c r="G60" s="3">
        <v>1473.5274999999999</v>
      </c>
      <c r="H60" s="3">
        <v>10.5896987825663</v>
      </c>
      <c r="I60" s="3" t="s">
        <v>20</v>
      </c>
      <c r="J60" s="4">
        <v>509.6275</v>
      </c>
      <c r="K60" s="4">
        <v>17.4811132262924</v>
      </c>
      <c r="L60" s="4" t="s">
        <v>20</v>
      </c>
      <c r="M60" s="3">
        <v>122.2895</v>
      </c>
      <c r="N60" s="3">
        <v>40.762786244642299</v>
      </c>
      <c r="O60" s="3" t="s">
        <v>20</v>
      </c>
      <c r="P60" s="4">
        <v>352.8965</v>
      </c>
      <c r="Q60" s="4">
        <v>22.166780317155599</v>
      </c>
      <c r="R60" s="4" t="s">
        <v>20</v>
      </c>
      <c r="S60" s="3">
        <v>263.83800000000002</v>
      </c>
      <c r="T60" s="3">
        <v>22.2077318042681</v>
      </c>
      <c r="U60" s="3">
        <v>94.613406775467197</v>
      </c>
      <c r="V60" s="4">
        <v>31.5395</v>
      </c>
      <c r="W60" s="4">
        <v>54.770428784205002</v>
      </c>
      <c r="X60" s="4">
        <v>34.614287125344298</v>
      </c>
      <c r="Y60" s="3">
        <v>71.876499999999993</v>
      </c>
      <c r="Z60" s="3">
        <v>59.033174652258197</v>
      </c>
      <c r="AA60" s="3">
        <v>1.1833439709414501E-2</v>
      </c>
      <c r="AB60" s="4">
        <v>15.973000000000001</v>
      </c>
      <c r="AC60" s="4">
        <v>139.60909030231099</v>
      </c>
      <c r="AD60" s="4">
        <v>1.0025373458891099E-2</v>
      </c>
      <c r="AE60" s="3">
        <v>11.480499999999999</v>
      </c>
      <c r="AF60" s="3">
        <v>136.11370823697399</v>
      </c>
      <c r="AG60" s="3">
        <v>4.2864716289530104E-3</v>
      </c>
    </row>
    <row r="61" spans="1:33" x14ac:dyDescent="0.25">
      <c r="A61" s="2"/>
      <c r="B61" s="1">
        <v>44061.652222222197</v>
      </c>
      <c r="C61" s="4" t="s">
        <v>71</v>
      </c>
      <c r="D61" s="2" t="s">
        <v>52</v>
      </c>
      <c r="E61" s="5" t="s">
        <v>14</v>
      </c>
      <c r="F61" s="2" t="b">
        <v>0</v>
      </c>
      <c r="G61" s="3">
        <v>2235.3004999999998</v>
      </c>
      <c r="H61" s="3">
        <v>8.1829298954705099</v>
      </c>
      <c r="I61" s="3">
        <v>6.6534426489026105E-2</v>
      </c>
      <c r="J61" s="4">
        <v>12850.44</v>
      </c>
      <c r="K61" s="4">
        <v>3.9163135080072902</v>
      </c>
      <c r="L61" s="4">
        <v>1.11002307090427</v>
      </c>
      <c r="M61" s="3">
        <v>9038.6545000000006</v>
      </c>
      <c r="N61" s="3">
        <v>5.08410526979893</v>
      </c>
      <c r="O61" s="3">
        <v>0.78401101338401702</v>
      </c>
      <c r="P61" s="4">
        <v>107724.7365</v>
      </c>
      <c r="Q61" s="4">
        <v>1.2562144379657201</v>
      </c>
      <c r="R61" s="4">
        <v>9.3029164012866694</v>
      </c>
      <c r="S61" s="3">
        <v>266.84050000000002</v>
      </c>
      <c r="T61" s="3">
        <v>31.378667254062901</v>
      </c>
      <c r="U61" s="3">
        <v>95.690115793286196</v>
      </c>
      <c r="V61" s="4">
        <v>71.59</v>
      </c>
      <c r="W61" s="4">
        <v>57.449829467322601</v>
      </c>
      <c r="X61" s="4">
        <v>78.569311983493805</v>
      </c>
      <c r="Y61" s="3">
        <v>558988.89800000004</v>
      </c>
      <c r="Z61" s="3">
        <v>0.77366276563849601</v>
      </c>
      <c r="AA61" s="3">
        <v>92.029542656014996</v>
      </c>
      <c r="AB61" s="4">
        <v>145645.98149999999</v>
      </c>
      <c r="AC61" s="4">
        <v>0.873928287007119</v>
      </c>
      <c r="AD61" s="4">
        <v>91.413970908673406</v>
      </c>
      <c r="AE61" s="3">
        <v>247461.12650000001</v>
      </c>
      <c r="AF61" s="3">
        <v>1.1433221067519199</v>
      </c>
      <c r="AG61" s="3">
        <v>92.394503550455198</v>
      </c>
    </row>
    <row r="62" spans="1:33" x14ac:dyDescent="0.25">
      <c r="A62" s="2"/>
      <c r="B62" s="1">
        <v>44061.656087962998</v>
      </c>
      <c r="C62" s="4" t="s">
        <v>71</v>
      </c>
      <c r="D62" s="2" t="s">
        <v>21</v>
      </c>
      <c r="E62" s="5" t="s">
        <v>14</v>
      </c>
      <c r="F62" s="2" t="b">
        <v>0</v>
      </c>
      <c r="G62" s="3">
        <v>1492.9794999999999</v>
      </c>
      <c r="H62" s="3">
        <v>11.0019274978663</v>
      </c>
      <c r="I62" s="3" t="s">
        <v>20</v>
      </c>
      <c r="J62" s="4">
        <v>531.08900000000006</v>
      </c>
      <c r="K62" s="4">
        <v>20.741540925074201</v>
      </c>
      <c r="L62" s="4" t="s">
        <v>20</v>
      </c>
      <c r="M62" s="3">
        <v>110.3085</v>
      </c>
      <c r="N62" s="3">
        <v>24.649793608124799</v>
      </c>
      <c r="O62" s="3" t="s">
        <v>20</v>
      </c>
      <c r="P62" s="4">
        <v>332.428</v>
      </c>
      <c r="Q62" s="4">
        <v>22.6241937892888</v>
      </c>
      <c r="R62" s="4" t="s">
        <v>20</v>
      </c>
      <c r="S62" s="3">
        <v>293.37700000000001</v>
      </c>
      <c r="T62" s="3">
        <v>25.591600367226601</v>
      </c>
      <c r="U62" s="3">
        <v>105.20621532745901</v>
      </c>
      <c r="V62" s="4">
        <v>34.542999999999999</v>
      </c>
      <c r="W62" s="4">
        <v>52.762873945628698</v>
      </c>
      <c r="X62" s="4">
        <v>37.910598461318997</v>
      </c>
      <c r="Y62" s="3">
        <v>61.894500000000001</v>
      </c>
      <c r="Z62" s="3">
        <v>55.281593896187402</v>
      </c>
      <c r="AA62" s="3">
        <v>1.01900458994853E-2</v>
      </c>
      <c r="AB62" s="4">
        <v>8.4849999999999994</v>
      </c>
      <c r="AC62" s="4">
        <v>139.07808891282801</v>
      </c>
      <c r="AD62" s="4">
        <v>5.3255677580098196E-3</v>
      </c>
      <c r="AE62" s="3">
        <v>18.469000000000001</v>
      </c>
      <c r="AF62" s="3">
        <v>104.156685144383</v>
      </c>
      <c r="AG62" s="3">
        <v>6.8957662571432496E-3</v>
      </c>
    </row>
    <row r="63" spans="1:33" x14ac:dyDescent="0.25">
      <c r="A63" s="2"/>
      <c r="B63" s="1">
        <v>44061.659965277802</v>
      </c>
      <c r="C63" s="4" t="s">
        <v>71</v>
      </c>
      <c r="D63" s="2" t="s">
        <v>85</v>
      </c>
      <c r="E63" s="5" t="s">
        <v>14</v>
      </c>
      <c r="F63" s="2" t="b">
        <v>0</v>
      </c>
      <c r="G63" s="3">
        <v>2084.029</v>
      </c>
      <c r="H63" s="3">
        <v>9.6230837567041299</v>
      </c>
      <c r="I63" s="3">
        <v>5.1632950302510097E-2</v>
      </c>
      <c r="J63" s="4">
        <v>11698.707</v>
      </c>
      <c r="K63" s="4">
        <v>4.6905643673771298</v>
      </c>
      <c r="L63" s="4">
        <v>1.00357745659304</v>
      </c>
      <c r="M63" s="3">
        <v>8313.3739999999998</v>
      </c>
      <c r="N63" s="3">
        <v>5.1392859814668501</v>
      </c>
      <c r="O63" s="3">
        <v>0.718510440104421</v>
      </c>
      <c r="P63" s="4">
        <v>97793.022500000006</v>
      </c>
      <c r="Q63" s="4">
        <v>1.18757909871734</v>
      </c>
      <c r="R63" s="4">
        <v>8.4211861776447794</v>
      </c>
      <c r="S63" s="3">
        <v>299.38499999999999</v>
      </c>
      <c r="T63" s="3">
        <v>21.536558382731499</v>
      </c>
      <c r="U63" s="3">
        <v>107.360709175605</v>
      </c>
      <c r="V63" s="4">
        <v>75.596000000000004</v>
      </c>
      <c r="W63" s="4">
        <v>57.087170267152899</v>
      </c>
      <c r="X63" s="4">
        <v>82.965857084846903</v>
      </c>
      <c r="Y63" s="3">
        <v>553262.7905</v>
      </c>
      <c r="Z63" s="3">
        <v>1.0370417968971599</v>
      </c>
      <c r="AA63" s="3">
        <v>91.086820794615605</v>
      </c>
      <c r="AB63" s="4">
        <v>143461.58799999999</v>
      </c>
      <c r="AC63" s="4">
        <v>1.61752452630968</v>
      </c>
      <c r="AD63" s="4">
        <v>90.042947267612007</v>
      </c>
      <c r="AE63" s="3">
        <v>241528.51500000001</v>
      </c>
      <c r="AF63" s="3">
        <v>0.80658416515598497</v>
      </c>
      <c r="AG63" s="3">
        <v>90.179445767227094</v>
      </c>
    </row>
    <row r="64" spans="1:33" x14ac:dyDescent="0.25">
      <c r="A64" s="2"/>
      <c r="B64" s="1">
        <v>44061.663831018501</v>
      </c>
      <c r="C64" s="4" t="s">
        <v>71</v>
      </c>
      <c r="D64" s="2" t="s">
        <v>21</v>
      </c>
      <c r="E64" s="5" t="s">
        <v>14</v>
      </c>
      <c r="F64" s="2" t="b">
        <v>0</v>
      </c>
      <c r="G64" s="3">
        <v>1435.5725</v>
      </c>
      <c r="H64" s="3">
        <v>11.2407182386907</v>
      </c>
      <c r="I64" s="3" t="s">
        <v>20</v>
      </c>
      <c r="J64" s="4">
        <v>456.71550000000002</v>
      </c>
      <c r="K64" s="4">
        <v>21.0005937786148</v>
      </c>
      <c r="L64" s="4" t="s">
        <v>20</v>
      </c>
      <c r="M64" s="3">
        <v>128.77950000000001</v>
      </c>
      <c r="N64" s="3">
        <v>31.804289119749299</v>
      </c>
      <c r="O64" s="3" t="s">
        <v>20</v>
      </c>
      <c r="P64" s="4">
        <v>352.89449999999999</v>
      </c>
      <c r="Q64" s="4">
        <v>19.8412633462865</v>
      </c>
      <c r="R64" s="4" t="s">
        <v>20</v>
      </c>
      <c r="S64" s="3">
        <v>291.8725</v>
      </c>
      <c r="T64" s="3">
        <v>31.7800657183694</v>
      </c>
      <c r="U64" s="3">
        <v>104.666695355</v>
      </c>
      <c r="V64" s="4">
        <v>33.542000000000002</v>
      </c>
      <c r="W64" s="4">
        <v>48.693974779426</v>
      </c>
      <c r="X64" s="4">
        <v>36.812010931000799</v>
      </c>
      <c r="Y64" s="3">
        <v>74.872500000000002</v>
      </c>
      <c r="Z64" s="3">
        <v>46.889689691562801</v>
      </c>
      <c r="AA64" s="3">
        <v>1.2326688342408699E-2</v>
      </c>
      <c r="AB64" s="4">
        <v>3.4940000000000002</v>
      </c>
      <c r="AC64" s="4">
        <v>191.682222747004</v>
      </c>
      <c r="AD64" s="4">
        <v>2.1929916024144101E-3</v>
      </c>
      <c r="AE64" s="3">
        <v>19.965499999999999</v>
      </c>
      <c r="AF64" s="3">
        <v>74.343540141402499</v>
      </c>
      <c r="AG64" s="3">
        <v>7.4545141159236402E-3</v>
      </c>
    </row>
    <row r="65" spans="1:33" x14ac:dyDescent="0.25">
      <c r="A65" s="2"/>
      <c r="B65" s="1">
        <v>44061.667708333298</v>
      </c>
      <c r="C65" s="4" t="s">
        <v>71</v>
      </c>
      <c r="D65" s="2" t="s">
        <v>10</v>
      </c>
      <c r="E65" s="5" t="s">
        <v>14</v>
      </c>
      <c r="F65" s="2" t="b">
        <v>0</v>
      </c>
      <c r="G65" s="3">
        <v>1970.2104999999999</v>
      </c>
      <c r="H65" s="3">
        <v>11.9865912469158</v>
      </c>
      <c r="I65" s="3">
        <v>4.0420900000007899E-2</v>
      </c>
      <c r="J65" s="4">
        <v>10904.516</v>
      </c>
      <c r="K65" s="4">
        <v>4.1096790253093403</v>
      </c>
      <c r="L65" s="4">
        <v>0.93017663463565503</v>
      </c>
      <c r="M65" s="3">
        <v>7656.9409999999998</v>
      </c>
      <c r="N65" s="3">
        <v>4.7201272590733296</v>
      </c>
      <c r="O65" s="3">
        <v>0.65922753118898103</v>
      </c>
      <c r="P65" s="4">
        <v>90280.437000000005</v>
      </c>
      <c r="Q65" s="4">
        <v>1.7296746894205901</v>
      </c>
      <c r="R65" s="4">
        <v>7.7542243930984398</v>
      </c>
      <c r="S65" s="3">
        <v>297.887</v>
      </c>
      <c r="T65" s="3">
        <v>19.504103743590399</v>
      </c>
      <c r="U65" s="3">
        <v>106.823520130245</v>
      </c>
      <c r="V65" s="4">
        <v>79.101500000000001</v>
      </c>
      <c r="W65" s="4">
        <v>49.778062115174002</v>
      </c>
      <c r="X65" s="4">
        <v>86.813108421041093</v>
      </c>
      <c r="Y65" s="3">
        <v>558350.77249999996</v>
      </c>
      <c r="Z65" s="3">
        <v>0.89460234535386796</v>
      </c>
      <c r="AA65" s="3">
        <v>91.9244844014911</v>
      </c>
      <c r="AB65" s="4">
        <v>145354.06700000001</v>
      </c>
      <c r="AC65" s="4">
        <v>1.3159060535098499</v>
      </c>
      <c r="AD65" s="4">
        <v>91.230752234625598</v>
      </c>
      <c r="AE65" s="3">
        <v>244825.226</v>
      </c>
      <c r="AF65" s="3">
        <v>0.97388300609620104</v>
      </c>
      <c r="AG65" s="3">
        <v>91.410337990593504</v>
      </c>
    </row>
    <row r="66" spans="1:33" x14ac:dyDescent="0.25">
      <c r="A66" s="2"/>
      <c r="B66" s="1">
        <v>44061.671574074098</v>
      </c>
      <c r="C66" s="4" t="s">
        <v>71</v>
      </c>
      <c r="D66" s="2" t="s">
        <v>21</v>
      </c>
      <c r="E66" s="5" t="s">
        <v>14</v>
      </c>
      <c r="F66" s="2" t="b">
        <v>0</v>
      </c>
      <c r="G66" s="3">
        <v>1467.5405000000001</v>
      </c>
      <c r="H66" s="3">
        <v>9.7098797058038606</v>
      </c>
      <c r="I66" s="3" t="s">
        <v>20</v>
      </c>
      <c r="J66" s="4">
        <v>478.68049999999999</v>
      </c>
      <c r="K66" s="4">
        <v>17.469077221043101</v>
      </c>
      <c r="L66" s="4" t="s">
        <v>20</v>
      </c>
      <c r="M66" s="3">
        <v>101.3245</v>
      </c>
      <c r="N66" s="3">
        <v>42.798556104725499</v>
      </c>
      <c r="O66" s="3" t="s">
        <v>20</v>
      </c>
      <c r="P66" s="4">
        <v>311.9665</v>
      </c>
      <c r="Q66" s="4">
        <v>21.798405890737001</v>
      </c>
      <c r="R66" s="4" t="s">
        <v>20</v>
      </c>
      <c r="S66" s="3">
        <v>273.85000000000002</v>
      </c>
      <c r="T66" s="3">
        <v>23.254998548980598</v>
      </c>
      <c r="U66" s="3">
        <v>98.203751716817493</v>
      </c>
      <c r="V66" s="4">
        <v>36.546500000000002</v>
      </c>
      <c r="W66" s="4">
        <v>56.414360508810603</v>
      </c>
      <c r="X66" s="4">
        <v>40.109419757015701</v>
      </c>
      <c r="Y66" s="3">
        <v>70.88</v>
      </c>
      <c r="Z66" s="3">
        <v>66.833066209211395</v>
      </c>
      <c r="AA66" s="3">
        <v>1.16693802091546E-2</v>
      </c>
      <c r="AB66" s="4">
        <v>14.475</v>
      </c>
      <c r="AC66" s="4">
        <v>121.480202134024</v>
      </c>
      <c r="AD66" s="4">
        <v>9.0851612607179798E-3</v>
      </c>
      <c r="AE66" s="3">
        <v>13.976000000000001</v>
      </c>
      <c r="AF66" s="3">
        <v>107.206930468889</v>
      </c>
      <c r="AG66" s="3">
        <v>5.2182158866118404E-3</v>
      </c>
    </row>
    <row r="67" spans="1:33" x14ac:dyDescent="0.25">
      <c r="A67" s="2"/>
      <c r="B67" s="1">
        <v>44061.675462963001</v>
      </c>
      <c r="C67" s="4" t="s">
        <v>71</v>
      </c>
      <c r="D67" s="2" t="s">
        <v>59</v>
      </c>
      <c r="E67" s="5" t="s">
        <v>14</v>
      </c>
      <c r="F67" s="2" t="b">
        <v>0</v>
      </c>
      <c r="G67" s="3">
        <v>4794.8490000000002</v>
      </c>
      <c r="H67" s="3">
        <v>6.52414419629911</v>
      </c>
      <c r="I67" s="3">
        <v>0.31867082376797601</v>
      </c>
      <c r="J67" s="4">
        <v>61688.875</v>
      </c>
      <c r="K67" s="4">
        <v>1.8900334263473899</v>
      </c>
      <c r="L67" s="4">
        <v>5.6237751432803202</v>
      </c>
      <c r="M67" s="3">
        <v>44360.838499999998</v>
      </c>
      <c r="N67" s="3">
        <v>2.69799560535811</v>
      </c>
      <c r="O67" s="3">
        <v>3.9739813786253002</v>
      </c>
      <c r="P67" s="4">
        <v>529960.19299999997</v>
      </c>
      <c r="Q67" s="4">
        <v>0.75983766589259405</v>
      </c>
      <c r="R67" s="4">
        <v>46.788667953262802</v>
      </c>
      <c r="S67" s="3">
        <v>277.85599999999999</v>
      </c>
      <c r="T67" s="3">
        <v>17.4156578108933</v>
      </c>
      <c r="U67" s="3">
        <v>99.640320018360597</v>
      </c>
      <c r="V67" s="4">
        <v>128.66399999999999</v>
      </c>
      <c r="W67" s="4">
        <v>44.762480434071399</v>
      </c>
      <c r="X67" s="4">
        <v>141.20745854231399</v>
      </c>
      <c r="Y67" s="3">
        <v>559749.69900000002</v>
      </c>
      <c r="Z67" s="3">
        <v>0.74327627186436396</v>
      </c>
      <c r="AA67" s="3">
        <v>92.154797680457804</v>
      </c>
      <c r="AB67" s="4">
        <v>145876.71799999999</v>
      </c>
      <c r="AC67" s="4">
        <v>1.3289571124756001</v>
      </c>
      <c r="AD67" s="4">
        <v>91.558791517394297</v>
      </c>
      <c r="AE67" s="3">
        <v>246818.50599999999</v>
      </c>
      <c r="AF67" s="3">
        <v>0.80154960872460701</v>
      </c>
      <c r="AG67" s="3">
        <v>92.154568483042397</v>
      </c>
    </row>
    <row r="68" spans="1:33" x14ac:dyDescent="0.25">
      <c r="A68" s="2"/>
      <c r="B68" s="1">
        <v>44061.6793287037</v>
      </c>
      <c r="C68" s="4" t="s">
        <v>71</v>
      </c>
      <c r="D68" s="2" t="s">
        <v>21</v>
      </c>
      <c r="E68" s="5" t="s">
        <v>14</v>
      </c>
      <c r="F68" s="2" t="b">
        <v>0</v>
      </c>
      <c r="G68" s="3">
        <v>1487.4965</v>
      </c>
      <c r="H68" s="3">
        <v>8.7294980443089507</v>
      </c>
      <c r="I68" s="3" t="s">
        <v>20</v>
      </c>
      <c r="J68" s="4">
        <v>493.161</v>
      </c>
      <c r="K68" s="4">
        <v>12.503162249194199</v>
      </c>
      <c r="L68" s="4" t="s">
        <v>20</v>
      </c>
      <c r="M68" s="3">
        <v>96.334999999999994</v>
      </c>
      <c r="N68" s="3">
        <v>34.659982727245101</v>
      </c>
      <c r="O68" s="3" t="s">
        <v>20</v>
      </c>
      <c r="P68" s="4">
        <v>313.9615</v>
      </c>
      <c r="Q68" s="4">
        <v>27.4398170398986</v>
      </c>
      <c r="R68" s="4" t="s">
        <v>20</v>
      </c>
      <c r="S68" s="3">
        <v>273.84699999999998</v>
      </c>
      <c r="T68" s="3">
        <v>30.963917565160799</v>
      </c>
      <c r="U68" s="3">
        <v>98.202675904310098</v>
      </c>
      <c r="V68" s="4">
        <v>34.543500000000002</v>
      </c>
      <c r="W68" s="4">
        <v>70.045982139603296</v>
      </c>
      <c r="X68" s="4">
        <v>37.911147206339102</v>
      </c>
      <c r="Y68" s="3">
        <v>64.89</v>
      </c>
      <c r="Z68" s="3">
        <v>53.6477451370788</v>
      </c>
      <c r="AA68" s="3">
        <v>1.06832122146169E-2</v>
      </c>
      <c r="AB68" s="4">
        <v>8.9849999999999994</v>
      </c>
      <c r="AC68" s="4">
        <v>129.48643669072601</v>
      </c>
      <c r="AD68" s="4">
        <v>5.6393902540622497E-3</v>
      </c>
      <c r="AE68" s="3">
        <v>18.469000000000001</v>
      </c>
      <c r="AF68" s="3">
        <v>94.886863300640201</v>
      </c>
      <c r="AG68" s="3">
        <v>6.8957662571432496E-3</v>
      </c>
    </row>
    <row r="69" spans="1:33" x14ac:dyDescent="0.25">
      <c r="A69" s="2"/>
      <c r="B69" s="1">
        <v>44061.683194444398</v>
      </c>
      <c r="C69" s="4" t="s">
        <v>71</v>
      </c>
      <c r="D69" s="2" t="s">
        <v>21</v>
      </c>
      <c r="E69" s="5" t="s">
        <v>14</v>
      </c>
      <c r="F69" s="2" t="b">
        <v>0</v>
      </c>
      <c r="G69" s="3">
        <v>1454.0530000000001</v>
      </c>
      <c r="H69" s="3">
        <v>11.273862692518</v>
      </c>
      <c r="I69" s="3" t="s">
        <v>20</v>
      </c>
      <c r="J69" s="4">
        <v>520.11</v>
      </c>
      <c r="K69" s="4">
        <v>15.8509388185617</v>
      </c>
      <c r="L69" s="4" t="s">
        <v>20</v>
      </c>
      <c r="M69" s="3">
        <v>117.3015</v>
      </c>
      <c r="N69" s="3">
        <v>44.938536272785697</v>
      </c>
      <c r="O69" s="3" t="s">
        <v>20</v>
      </c>
      <c r="P69" s="4">
        <v>317.45499999999998</v>
      </c>
      <c r="Q69" s="4">
        <v>20.900587716221299</v>
      </c>
      <c r="R69" s="4" t="s">
        <v>20</v>
      </c>
      <c r="S69" s="3">
        <v>263.8365</v>
      </c>
      <c r="T69" s="3">
        <v>32.468948133862597</v>
      </c>
      <c r="U69" s="3">
        <v>94.6128688692135</v>
      </c>
      <c r="V69" s="4">
        <v>27.535</v>
      </c>
      <c r="W69" s="4">
        <v>83.320847952093203</v>
      </c>
      <c r="X69" s="4">
        <v>30.219388259051499</v>
      </c>
      <c r="Y69" s="3">
        <v>31.945</v>
      </c>
      <c r="Z69" s="3">
        <v>44.890425594233299</v>
      </c>
      <c r="AA69" s="3">
        <v>5.2592882446592E-3</v>
      </c>
      <c r="AB69" s="4">
        <v>6.9874999999999998</v>
      </c>
      <c r="AC69" s="4">
        <v>139.832675887319</v>
      </c>
      <c r="AD69" s="4">
        <v>4.3856693823327696E-3</v>
      </c>
      <c r="AE69" s="3">
        <v>7.9855</v>
      </c>
      <c r="AF69" s="3">
        <v>118.941177233548</v>
      </c>
      <c r="AG69" s="3">
        <v>2.9815442875314002E-3</v>
      </c>
    </row>
    <row r="70" spans="1:33" x14ac:dyDescent="0.25">
      <c r="A70" s="2"/>
      <c r="B70" s="1">
        <v>44061.687083333301</v>
      </c>
      <c r="C70" s="4" t="s">
        <v>71</v>
      </c>
      <c r="D70" s="2" t="s">
        <v>61</v>
      </c>
      <c r="E70" s="5" t="s">
        <v>14</v>
      </c>
      <c r="F70" s="2" t="b">
        <v>0</v>
      </c>
      <c r="G70" s="3">
        <v>1914.287</v>
      </c>
      <c r="H70" s="3">
        <v>12.5991481222967</v>
      </c>
      <c r="I70" s="3">
        <v>3.4911979261358299E-2</v>
      </c>
      <c r="J70" s="4">
        <v>10127.181</v>
      </c>
      <c r="K70" s="4">
        <v>3.9734688504810598</v>
      </c>
      <c r="L70" s="4">
        <v>0.85833368006144595</v>
      </c>
      <c r="M70" s="3">
        <v>7091.6824999999999</v>
      </c>
      <c r="N70" s="3">
        <v>4.65293400944807</v>
      </c>
      <c r="O70" s="3">
        <v>0.60817865313260799</v>
      </c>
      <c r="P70" s="4">
        <v>84765.408500000005</v>
      </c>
      <c r="Q70" s="4">
        <v>1.6357292168320099</v>
      </c>
      <c r="R70" s="4">
        <v>7.2646042416626999</v>
      </c>
      <c r="S70" s="3">
        <v>312.40050000000002</v>
      </c>
      <c r="T70" s="3">
        <v>24.4235382463383</v>
      </c>
      <c r="U70" s="3">
        <v>112.028121738943</v>
      </c>
      <c r="V70" s="4">
        <v>104.133</v>
      </c>
      <c r="W70" s="4">
        <v>41.199901649742799</v>
      </c>
      <c r="X70" s="4">
        <v>114.28493036425699</v>
      </c>
      <c r="Y70" s="3">
        <v>554789.00399999996</v>
      </c>
      <c r="Z70" s="3">
        <v>0.523560542611608</v>
      </c>
      <c r="AA70" s="3">
        <v>91.338090061148407</v>
      </c>
      <c r="AB70" s="4">
        <v>143994.641</v>
      </c>
      <c r="AC70" s="4">
        <v>1.51238062595986</v>
      </c>
      <c r="AD70" s="4">
        <v>90.377515313588503</v>
      </c>
      <c r="AE70" s="3">
        <v>243546.84950000001</v>
      </c>
      <c r="AF70" s="3">
        <v>0.78871589749247595</v>
      </c>
      <c r="AG70" s="3">
        <v>90.933030852544604</v>
      </c>
    </row>
    <row r="71" spans="1:33" x14ac:dyDescent="0.25">
      <c r="A71" s="2"/>
      <c r="B71" s="1">
        <v>44061.690949074102</v>
      </c>
      <c r="C71" s="4" t="s">
        <v>71</v>
      </c>
      <c r="D71" s="2" t="s">
        <v>21</v>
      </c>
      <c r="E71" s="5" t="s">
        <v>14</v>
      </c>
      <c r="F71" s="2" t="b">
        <v>0</v>
      </c>
      <c r="G71" s="3">
        <v>1493.9925000000001</v>
      </c>
      <c r="H71" s="3">
        <v>16.208260219481801</v>
      </c>
      <c r="I71" s="3" t="s">
        <v>20</v>
      </c>
      <c r="J71" s="4">
        <v>497.64699999999999</v>
      </c>
      <c r="K71" s="4">
        <v>21.677039574946601</v>
      </c>
      <c r="L71" s="4" t="s">
        <v>20</v>
      </c>
      <c r="M71" s="3">
        <v>112.80549999999999</v>
      </c>
      <c r="N71" s="3">
        <v>40.919328493601597</v>
      </c>
      <c r="O71" s="3" t="s">
        <v>20</v>
      </c>
      <c r="P71" s="4">
        <v>302.48050000000001</v>
      </c>
      <c r="Q71" s="4">
        <v>23.265770292389799</v>
      </c>
      <c r="R71" s="4" t="s">
        <v>20</v>
      </c>
      <c r="S71" s="3">
        <v>264.339</v>
      </c>
      <c r="T71" s="3">
        <v>32.918349277933402</v>
      </c>
      <c r="U71" s="3">
        <v>94.793067464202394</v>
      </c>
      <c r="V71" s="4">
        <v>24.530999999999999</v>
      </c>
      <c r="W71" s="4">
        <v>110.38397100406399</v>
      </c>
      <c r="X71" s="4">
        <v>26.922528178056801</v>
      </c>
      <c r="Y71" s="3">
        <v>70.879499999999993</v>
      </c>
      <c r="Z71" s="3">
        <v>40.075872073551999</v>
      </c>
      <c r="AA71" s="3">
        <v>1.1669297891292001E-2</v>
      </c>
      <c r="AB71" s="4">
        <v>8.4849999999999994</v>
      </c>
      <c r="AC71" s="4">
        <v>116.25955681309399</v>
      </c>
      <c r="AD71" s="4">
        <v>5.3255677580098196E-3</v>
      </c>
      <c r="AE71" s="3">
        <v>16.471499999999999</v>
      </c>
      <c r="AF71" s="3">
        <v>115.11869948994</v>
      </c>
      <c r="AG71" s="3">
        <v>6.1499601442706799E-3</v>
      </c>
    </row>
    <row r="72" spans="1:33" x14ac:dyDescent="0.25">
      <c r="A72" s="2"/>
      <c r="B72" s="1">
        <v>44061.694826388899</v>
      </c>
      <c r="C72" s="4" t="s">
        <v>71</v>
      </c>
      <c r="D72" s="2" t="s">
        <v>73</v>
      </c>
      <c r="E72" s="5" t="s">
        <v>14</v>
      </c>
      <c r="F72" s="2" t="b">
        <v>0</v>
      </c>
      <c r="G72" s="3">
        <v>1960.749</v>
      </c>
      <c r="H72" s="3">
        <v>11.3773596481736</v>
      </c>
      <c r="I72" s="3">
        <v>3.9488865102894302E-2</v>
      </c>
      <c r="J72" s="4">
        <v>9152.6059999999998</v>
      </c>
      <c r="K72" s="4">
        <v>3.30178694261244</v>
      </c>
      <c r="L72" s="4">
        <v>0.76826138503528696</v>
      </c>
      <c r="M72" s="3">
        <v>6397.1115</v>
      </c>
      <c r="N72" s="3">
        <v>5.5185874600921503</v>
      </c>
      <c r="O72" s="3">
        <v>0.54545147560145701</v>
      </c>
      <c r="P72" s="4">
        <v>74718.230500000005</v>
      </c>
      <c r="Q72" s="4">
        <v>1.5705629145980899</v>
      </c>
      <c r="R72" s="4">
        <v>6.3726232094954502</v>
      </c>
      <c r="S72" s="3">
        <v>284.86399999999998</v>
      </c>
      <c r="T72" s="3">
        <v>16.348037598014599</v>
      </c>
      <c r="U72" s="3">
        <v>102.153418035638</v>
      </c>
      <c r="V72" s="4">
        <v>79.101500000000001</v>
      </c>
      <c r="W72" s="4">
        <v>39.797260395968301</v>
      </c>
      <c r="X72" s="4">
        <v>86.813108421041093</v>
      </c>
      <c r="Y72" s="3">
        <v>561912.8885</v>
      </c>
      <c r="Z72" s="3">
        <v>1.00138059317126</v>
      </c>
      <c r="AA72" s="3">
        <v>92.510935952748298</v>
      </c>
      <c r="AB72" s="4">
        <v>145956.23749999999</v>
      </c>
      <c r="AC72" s="4">
        <v>1.08661980028724</v>
      </c>
      <c r="AD72" s="4">
        <v>91.608701533343904</v>
      </c>
      <c r="AE72" s="3">
        <v>247082.55900000001</v>
      </c>
      <c r="AF72" s="3">
        <v>1.1954964035953599</v>
      </c>
      <c r="AG72" s="3">
        <v>92.253157890562903</v>
      </c>
    </row>
    <row r="73" spans="1:33" x14ac:dyDescent="0.25">
      <c r="A73" s="2"/>
      <c r="B73" s="1">
        <v>44061.698692129597</v>
      </c>
      <c r="C73" s="4" t="s">
        <v>71</v>
      </c>
      <c r="D73" s="2" t="s">
        <v>21</v>
      </c>
      <c r="E73" s="5" t="s">
        <v>14</v>
      </c>
      <c r="F73" s="2" t="b">
        <v>0</v>
      </c>
      <c r="G73" s="3">
        <v>1446.5640000000001</v>
      </c>
      <c r="H73" s="3">
        <v>11.159427324617299</v>
      </c>
      <c r="I73" s="3" t="s">
        <v>20</v>
      </c>
      <c r="J73" s="4">
        <v>480.17700000000002</v>
      </c>
      <c r="K73" s="4">
        <v>19.883979568968801</v>
      </c>
      <c r="L73" s="4" t="s">
        <v>20</v>
      </c>
      <c r="M73" s="3">
        <v>111.309</v>
      </c>
      <c r="N73" s="3">
        <v>20.632841235810101</v>
      </c>
      <c r="O73" s="3" t="s">
        <v>20</v>
      </c>
      <c r="P73" s="4">
        <v>302.97649999999999</v>
      </c>
      <c r="Q73" s="4">
        <v>26.816382419445699</v>
      </c>
      <c r="R73" s="4" t="s">
        <v>20</v>
      </c>
      <c r="S73" s="3">
        <v>267.33949999999999</v>
      </c>
      <c r="T73" s="3">
        <v>20.3746259508683</v>
      </c>
      <c r="U73" s="3">
        <v>95.869059273683106</v>
      </c>
      <c r="V73" s="4">
        <v>47.561500000000002</v>
      </c>
      <c r="W73" s="4">
        <v>74.472685886266802</v>
      </c>
      <c r="X73" s="4">
        <v>52.198272550676599</v>
      </c>
      <c r="Y73" s="3">
        <v>53.906999999999996</v>
      </c>
      <c r="Z73" s="3">
        <v>62.2645966618785</v>
      </c>
      <c r="AA73" s="3">
        <v>8.8750180436639008E-3</v>
      </c>
      <c r="AB73" s="4">
        <v>13.9765</v>
      </c>
      <c r="AC73" s="4">
        <v>102.080753049704</v>
      </c>
      <c r="AD73" s="4">
        <v>8.7722802321536994E-3</v>
      </c>
      <c r="AE73" s="3">
        <v>12.4785</v>
      </c>
      <c r="AF73" s="3">
        <v>129.46355016329201</v>
      </c>
      <c r="AG73" s="3">
        <v>4.6590946580628099E-3</v>
      </c>
    </row>
    <row r="74" spans="1:33" x14ac:dyDescent="0.25">
      <c r="A74" s="2"/>
      <c r="B74" s="1">
        <v>44061.702569444402</v>
      </c>
      <c r="C74" s="4" t="s">
        <v>71</v>
      </c>
      <c r="D74" s="2" t="s">
        <v>23</v>
      </c>
      <c r="E74" s="5" t="s">
        <v>14</v>
      </c>
      <c r="F74" s="2" t="b">
        <v>0</v>
      </c>
      <c r="G74" s="3">
        <v>1908.81</v>
      </c>
      <c r="H74" s="3">
        <v>7.2486851069865796</v>
      </c>
      <c r="I74" s="3">
        <v>3.43724501030334E-2</v>
      </c>
      <c r="J74" s="4">
        <v>8614.2189999999991</v>
      </c>
      <c r="K74" s="4">
        <v>4.5251606418552903</v>
      </c>
      <c r="L74" s="4">
        <v>0.71850251301184198</v>
      </c>
      <c r="M74" s="3">
        <v>6060.0934999999999</v>
      </c>
      <c r="N74" s="3">
        <v>4.7691816462969001</v>
      </c>
      <c r="O74" s="3">
        <v>0.51501515171636303</v>
      </c>
      <c r="P74" s="4">
        <v>69007.094500000007</v>
      </c>
      <c r="Q74" s="4">
        <v>1.3906943827087901</v>
      </c>
      <c r="R74" s="4">
        <v>5.8655927792465201</v>
      </c>
      <c r="S74" s="3">
        <v>282.36149999999998</v>
      </c>
      <c r="T74" s="3">
        <v>27.506537658511899</v>
      </c>
      <c r="U74" s="3">
        <v>101.256011102385</v>
      </c>
      <c r="V74" s="4">
        <v>73.593000000000004</v>
      </c>
      <c r="W74" s="4">
        <v>37.006605771500801</v>
      </c>
      <c r="X74" s="4">
        <v>80.767584534170297</v>
      </c>
      <c r="Y74" s="3">
        <v>558974.64899999998</v>
      </c>
      <c r="Z74" s="3">
        <v>0.84138234971308701</v>
      </c>
      <c r="AA74" s="3">
        <v>92.027196761565193</v>
      </c>
      <c r="AB74" s="4">
        <v>145077.101</v>
      </c>
      <c r="AC74" s="4">
        <v>1.13448735670832</v>
      </c>
      <c r="AD74" s="4">
        <v>91.056915911742294</v>
      </c>
      <c r="AE74" s="3">
        <v>244929.53150000001</v>
      </c>
      <c r="AF74" s="3">
        <v>1.10955110887728</v>
      </c>
      <c r="AG74" s="3">
        <v>91.449282510997094</v>
      </c>
    </row>
    <row r="75" spans="1:33" x14ac:dyDescent="0.25">
      <c r="A75" s="2"/>
      <c r="B75" s="1">
        <v>44061.706435185202</v>
      </c>
      <c r="C75" s="4" t="s">
        <v>71</v>
      </c>
      <c r="D75" s="2" t="s">
        <v>21</v>
      </c>
      <c r="E75" s="5" t="s">
        <v>14</v>
      </c>
      <c r="F75" s="2" t="b">
        <v>0</v>
      </c>
      <c r="G75" s="3">
        <v>1485.5055</v>
      </c>
      <c r="H75" s="3">
        <v>12.3423835988107</v>
      </c>
      <c r="I75" s="3" t="s">
        <v>20</v>
      </c>
      <c r="J75" s="4">
        <v>498.65249999999997</v>
      </c>
      <c r="K75" s="4">
        <v>16.7819134391269</v>
      </c>
      <c r="L75" s="4" t="s">
        <v>20</v>
      </c>
      <c r="M75" s="3">
        <v>117.798</v>
      </c>
      <c r="N75" s="3">
        <v>41.116226096039298</v>
      </c>
      <c r="O75" s="3" t="s">
        <v>20</v>
      </c>
      <c r="P75" s="4">
        <v>293.99549999999999</v>
      </c>
      <c r="Q75" s="4">
        <v>20.888866654343701</v>
      </c>
      <c r="R75" s="4" t="s">
        <v>20</v>
      </c>
      <c r="S75" s="3">
        <v>313.90550000000002</v>
      </c>
      <c r="T75" s="3">
        <v>25.5248575556659</v>
      </c>
      <c r="U75" s="3">
        <v>112.56782101348701</v>
      </c>
      <c r="V75" s="4">
        <v>36.545000000000002</v>
      </c>
      <c r="W75" s="4">
        <v>67.857936813037696</v>
      </c>
      <c r="X75" s="4">
        <v>40.107773521955302</v>
      </c>
      <c r="Y75" s="3">
        <v>72.873500000000007</v>
      </c>
      <c r="Z75" s="3">
        <v>52.608047932395003</v>
      </c>
      <c r="AA75" s="3">
        <v>1.1997581527537099E-2</v>
      </c>
      <c r="AB75" s="4">
        <v>9.4834999999999994</v>
      </c>
      <c r="AC75" s="4">
        <v>125.371170399294</v>
      </c>
      <c r="AD75" s="4">
        <v>5.9522712826265301E-3</v>
      </c>
      <c r="AE75" s="3">
        <v>13.9755</v>
      </c>
      <c r="AF75" s="3">
        <v>114.482930788594</v>
      </c>
      <c r="AG75" s="3">
        <v>5.21802920172752E-3</v>
      </c>
    </row>
    <row r="76" spans="1:33" x14ac:dyDescent="0.25">
      <c r="A76" s="2"/>
      <c r="B76" s="1">
        <v>44061.710312499999</v>
      </c>
      <c r="C76" s="4" t="s">
        <v>71</v>
      </c>
      <c r="D76" s="2" t="s">
        <v>53</v>
      </c>
      <c r="E76" s="5" t="s">
        <v>14</v>
      </c>
      <c r="F76" s="2" t="b">
        <v>0</v>
      </c>
      <c r="G76" s="3">
        <v>1797.992</v>
      </c>
      <c r="H76" s="3">
        <v>12.097216461341599</v>
      </c>
      <c r="I76" s="3">
        <v>2.34559735159874E-2</v>
      </c>
      <c r="J76" s="4">
        <v>7671.8950000000004</v>
      </c>
      <c r="K76" s="4">
        <v>3.6057625640988702</v>
      </c>
      <c r="L76" s="4">
        <v>0.63141092402358601</v>
      </c>
      <c r="M76" s="3">
        <v>5326.0680000000002</v>
      </c>
      <c r="N76" s="3">
        <v>5.9627706022057598</v>
      </c>
      <c r="O76" s="3">
        <v>0.44872481156266703</v>
      </c>
      <c r="P76" s="4">
        <v>64062.771500000003</v>
      </c>
      <c r="Q76" s="4">
        <v>1.7031559512502601</v>
      </c>
      <c r="R76" s="4">
        <v>5.4266394400194997</v>
      </c>
      <c r="S76" s="3">
        <v>329.423</v>
      </c>
      <c r="T76" s="3">
        <v>22.787299572282699</v>
      </c>
      <c r="U76" s="3">
        <v>118.132461207994</v>
      </c>
      <c r="V76" s="4">
        <v>92.117500000000007</v>
      </c>
      <c r="W76" s="4">
        <v>47.394514595249902</v>
      </c>
      <c r="X76" s="4">
        <v>101.098038785298</v>
      </c>
      <c r="Y76" s="3">
        <v>566713.35950000002</v>
      </c>
      <c r="Z76" s="3">
        <v>0.85758048618676597</v>
      </c>
      <c r="AA76" s="3">
        <v>93.301264977607502</v>
      </c>
      <c r="AB76" s="4">
        <v>147666.47649999999</v>
      </c>
      <c r="AC76" s="4">
        <v>1.3299523583699899</v>
      </c>
      <c r="AD76" s="4">
        <v>92.682124476996293</v>
      </c>
      <c r="AE76" s="3">
        <v>249328.7775</v>
      </c>
      <c r="AF76" s="3">
        <v>1.3298960561287101</v>
      </c>
      <c r="AG76" s="3">
        <v>93.091827972238804</v>
      </c>
    </row>
    <row r="77" spans="1:33" x14ac:dyDescent="0.25">
      <c r="A77" s="2"/>
      <c r="B77" s="1">
        <v>44061.714178240698</v>
      </c>
      <c r="C77" s="4" t="s">
        <v>71</v>
      </c>
      <c r="D77" s="2" t="s">
        <v>21</v>
      </c>
      <c r="E77" s="5" t="s">
        <v>14</v>
      </c>
      <c r="F77" s="2" t="b">
        <v>0</v>
      </c>
      <c r="G77" s="3">
        <v>1478.0170000000001</v>
      </c>
      <c r="H77" s="3">
        <v>12.085437632402201</v>
      </c>
      <c r="I77" s="3" t="s">
        <v>20</v>
      </c>
      <c r="J77" s="4">
        <v>519.11199999999997</v>
      </c>
      <c r="K77" s="4">
        <v>20.853500547533901</v>
      </c>
      <c r="L77" s="4" t="s">
        <v>20</v>
      </c>
      <c r="M77" s="3">
        <v>111.3085</v>
      </c>
      <c r="N77" s="3">
        <v>36.837899252300403</v>
      </c>
      <c r="O77" s="3" t="s">
        <v>20</v>
      </c>
      <c r="P77" s="4">
        <v>277.52300000000002</v>
      </c>
      <c r="Q77" s="4">
        <v>31.0466324484773</v>
      </c>
      <c r="R77" s="4" t="s">
        <v>20</v>
      </c>
      <c r="S77" s="3">
        <v>260.33150000000001</v>
      </c>
      <c r="T77" s="3">
        <v>26.677789135540898</v>
      </c>
      <c r="U77" s="3">
        <v>93.355961256405607</v>
      </c>
      <c r="V77" s="4">
        <v>34.042499999999997</v>
      </c>
      <c r="W77" s="4">
        <v>80.634151438586798</v>
      </c>
      <c r="X77" s="4">
        <v>37.361304696159898</v>
      </c>
      <c r="Y77" s="3">
        <v>77.869</v>
      </c>
      <c r="Z77" s="3">
        <v>45.492595183664797</v>
      </c>
      <c r="AA77" s="3">
        <v>1.2820019293265501E-2</v>
      </c>
      <c r="AB77" s="4">
        <v>14.974</v>
      </c>
      <c r="AC77" s="4">
        <v>107.067097736138</v>
      </c>
      <c r="AD77" s="4">
        <v>9.3983561117783106E-3</v>
      </c>
      <c r="AE77" s="3">
        <v>16.971499999999999</v>
      </c>
      <c r="AF77" s="3">
        <v>102.95306725881601</v>
      </c>
      <c r="AG77" s="3">
        <v>6.33664502859422E-3</v>
      </c>
    </row>
    <row r="78" spans="1:33" x14ac:dyDescent="0.25">
      <c r="A78" s="2"/>
      <c r="B78" s="1">
        <v>44061.718055555597</v>
      </c>
      <c r="C78" s="4" t="s">
        <v>71</v>
      </c>
      <c r="D78" s="2" t="s">
        <v>6</v>
      </c>
      <c r="E78" s="5" t="s">
        <v>14</v>
      </c>
      <c r="F78" s="2" t="b">
        <v>0</v>
      </c>
      <c r="G78" s="3">
        <v>1854.914</v>
      </c>
      <c r="H78" s="3">
        <v>8.4139810050038193</v>
      </c>
      <c r="I78" s="3">
        <v>2.90632546461994E-2</v>
      </c>
      <c r="J78" s="4">
        <v>7088.6845000000003</v>
      </c>
      <c r="K78" s="4">
        <v>3.9133671960782399</v>
      </c>
      <c r="L78" s="4">
        <v>0.57750936876272496</v>
      </c>
      <c r="M78" s="3">
        <v>4969.6225000000004</v>
      </c>
      <c r="N78" s="3">
        <v>7.2073430763042099</v>
      </c>
      <c r="O78" s="3">
        <v>0.41653397699186001</v>
      </c>
      <c r="P78" s="4">
        <v>57431.602500000001</v>
      </c>
      <c r="Q78" s="4">
        <v>1.78104597655557</v>
      </c>
      <c r="R78" s="4">
        <v>4.83792916046683</v>
      </c>
      <c r="S78" s="3">
        <v>304.89400000000001</v>
      </c>
      <c r="T78" s="3">
        <v>27.9814745847493</v>
      </c>
      <c r="U78" s="3">
        <v>109.336259543354</v>
      </c>
      <c r="V78" s="4">
        <v>120.1525</v>
      </c>
      <c r="W78" s="4">
        <v>34.094794692453497</v>
      </c>
      <c r="X78" s="4">
        <v>131.86617206448901</v>
      </c>
      <c r="Y78" s="3">
        <v>569910.00100000005</v>
      </c>
      <c r="Z78" s="3">
        <v>0.99936322702287805</v>
      </c>
      <c r="AA78" s="3">
        <v>93.827546369479194</v>
      </c>
      <c r="AB78" s="4">
        <v>148348.13399999999</v>
      </c>
      <c r="AC78" s="4">
        <v>1.08260447073611</v>
      </c>
      <c r="AD78" s="4">
        <v>93.109963393202094</v>
      </c>
      <c r="AE78" s="3">
        <v>250736.24350000001</v>
      </c>
      <c r="AF78" s="3">
        <v>0.92977708577139295</v>
      </c>
      <c r="AG78" s="3">
        <v>93.617333227037406</v>
      </c>
    </row>
    <row r="79" spans="1:33" x14ac:dyDescent="0.25">
      <c r="A79" s="2"/>
      <c r="B79" s="1">
        <v>44061.721921296303</v>
      </c>
      <c r="C79" s="4" t="s">
        <v>71</v>
      </c>
      <c r="D79" s="2" t="s">
        <v>21</v>
      </c>
      <c r="E79" s="5" t="s">
        <v>14</v>
      </c>
      <c r="F79" s="2" t="b">
        <v>0</v>
      </c>
      <c r="G79" s="3">
        <v>1435.087</v>
      </c>
      <c r="H79" s="3">
        <v>11.603585775839999</v>
      </c>
      <c r="I79" s="3" t="s">
        <v>20</v>
      </c>
      <c r="J79" s="4">
        <v>464.69850000000002</v>
      </c>
      <c r="K79" s="4">
        <v>14.528200837895101</v>
      </c>
      <c r="L79" s="4" t="s">
        <v>20</v>
      </c>
      <c r="M79" s="3">
        <v>125.285</v>
      </c>
      <c r="N79" s="3">
        <v>31.713388978133999</v>
      </c>
      <c r="O79" s="3" t="s">
        <v>20</v>
      </c>
      <c r="P79" s="4">
        <v>285.012</v>
      </c>
      <c r="Q79" s="4">
        <v>22.341363274643399</v>
      </c>
      <c r="R79" s="4" t="s">
        <v>20</v>
      </c>
      <c r="S79" s="3">
        <v>284.86599999999999</v>
      </c>
      <c r="T79" s="3">
        <v>26.757098430287201</v>
      </c>
      <c r="U79" s="3">
        <v>102.154135243976</v>
      </c>
      <c r="V79" s="4">
        <v>42.052999999999997</v>
      </c>
      <c r="W79" s="4">
        <v>55.490183954907202</v>
      </c>
      <c r="X79" s="4">
        <v>46.152748663805902</v>
      </c>
      <c r="Y79" s="3">
        <v>52.909500000000001</v>
      </c>
      <c r="Z79" s="3">
        <v>76.238653046074106</v>
      </c>
      <c r="AA79" s="3">
        <v>8.7107939076786906E-3</v>
      </c>
      <c r="AB79" s="4">
        <v>12.9785</v>
      </c>
      <c r="AC79" s="4">
        <v>134.62556680320799</v>
      </c>
      <c r="AD79" s="4">
        <v>8.1458905300330498E-3</v>
      </c>
      <c r="AE79" s="3">
        <v>17.47</v>
      </c>
      <c r="AF79" s="3">
        <v>104.674489480232</v>
      </c>
      <c r="AG79" s="3">
        <v>6.5227698582647998E-3</v>
      </c>
    </row>
    <row r="80" spans="1:33" x14ac:dyDescent="0.25">
      <c r="A80" s="2"/>
      <c r="B80" s="1">
        <v>44061.7257986111</v>
      </c>
      <c r="C80" s="4" t="s">
        <v>71</v>
      </c>
      <c r="D80" s="2" t="s">
        <v>26</v>
      </c>
      <c r="E80" s="5" t="s">
        <v>14</v>
      </c>
      <c r="F80" s="2" t="b">
        <v>0</v>
      </c>
      <c r="G80" s="3">
        <v>1784.5229999999999</v>
      </c>
      <c r="H80" s="3">
        <v>8.4165839416005301</v>
      </c>
      <c r="I80" s="3">
        <v>2.2129167192547899E-2</v>
      </c>
      <c r="J80" s="4">
        <v>6387.61</v>
      </c>
      <c r="K80" s="4">
        <v>5.3427189592920898</v>
      </c>
      <c r="L80" s="4">
        <v>0.51271457185195102</v>
      </c>
      <c r="M80" s="3">
        <v>4350.5055000000002</v>
      </c>
      <c r="N80" s="3">
        <v>7.1951048819214796</v>
      </c>
      <c r="O80" s="3">
        <v>0.36062110131528602</v>
      </c>
      <c r="P80" s="4">
        <v>51189.961499999998</v>
      </c>
      <c r="Q80" s="4">
        <v>2.1357336888922802</v>
      </c>
      <c r="R80" s="4">
        <v>4.2838008886677796</v>
      </c>
      <c r="S80" s="3">
        <v>283.36450000000002</v>
      </c>
      <c r="T80" s="3">
        <v>17.314894658860101</v>
      </c>
      <c r="U80" s="3">
        <v>101.615691084025</v>
      </c>
      <c r="V80" s="4">
        <v>105.1315</v>
      </c>
      <c r="W80" s="4">
        <v>37.400118130246</v>
      </c>
      <c r="X80" s="4">
        <v>115.38077416947399</v>
      </c>
      <c r="Y80" s="3">
        <v>560748.24600000004</v>
      </c>
      <c r="Z80" s="3">
        <v>0.88436699739948099</v>
      </c>
      <c r="AA80" s="3">
        <v>92.319194190047398</v>
      </c>
      <c r="AB80" s="4">
        <v>146364.27849999999</v>
      </c>
      <c r="AC80" s="4">
        <v>1.22103846928038</v>
      </c>
      <c r="AD80" s="4">
        <v>91.864806423567401</v>
      </c>
      <c r="AE80" s="3">
        <v>245613.05</v>
      </c>
      <c r="AF80" s="3">
        <v>1.16099836411153</v>
      </c>
      <c r="AG80" s="3">
        <v>91.704487655208098</v>
      </c>
    </row>
    <row r="81" spans="1:33" x14ac:dyDescent="0.25">
      <c r="A81" s="2"/>
      <c r="B81" s="1">
        <v>44061.729675925897</v>
      </c>
      <c r="C81" s="4" t="s">
        <v>71</v>
      </c>
      <c r="D81" s="2" t="s">
        <v>21</v>
      </c>
      <c r="E81" s="5" t="s">
        <v>14</v>
      </c>
      <c r="F81" s="2" t="b">
        <v>0</v>
      </c>
      <c r="G81" s="3">
        <v>1447.0574999999999</v>
      </c>
      <c r="H81" s="3">
        <v>9.9138572887172796</v>
      </c>
      <c r="I81" s="3" t="s">
        <v>20</v>
      </c>
      <c r="J81" s="4">
        <v>496.65050000000002</v>
      </c>
      <c r="K81" s="4">
        <v>19.235147889344798</v>
      </c>
      <c r="L81" s="4" t="s">
        <v>20</v>
      </c>
      <c r="M81" s="3">
        <v>110.8105</v>
      </c>
      <c r="N81" s="3">
        <v>32.926040100132902</v>
      </c>
      <c r="O81" s="3" t="s">
        <v>20</v>
      </c>
      <c r="P81" s="4">
        <v>305.97500000000002</v>
      </c>
      <c r="Q81" s="4">
        <v>25.719188843085298</v>
      </c>
      <c r="R81" s="4" t="s">
        <v>20</v>
      </c>
      <c r="S81" s="3">
        <v>311.40050000000002</v>
      </c>
      <c r="T81" s="3">
        <v>29.709128254949501</v>
      </c>
      <c r="U81" s="3">
        <v>111.66951756981101</v>
      </c>
      <c r="V81" s="4">
        <v>43.554499999999997</v>
      </c>
      <c r="W81" s="4">
        <v>75.062633435017105</v>
      </c>
      <c r="X81" s="4">
        <v>47.8006299592831</v>
      </c>
      <c r="Y81" s="3">
        <v>71.876999999999995</v>
      </c>
      <c r="Z81" s="3">
        <v>58.861113311622198</v>
      </c>
      <c r="AA81" s="3">
        <v>1.18335220272772E-2</v>
      </c>
      <c r="AB81" s="4">
        <v>12.977499999999999</v>
      </c>
      <c r="AC81" s="4">
        <v>93.718340199058503</v>
      </c>
      <c r="AD81" s="4">
        <v>8.1452628850409402E-3</v>
      </c>
      <c r="AE81" s="3">
        <v>19.9665</v>
      </c>
      <c r="AF81" s="3">
        <v>84.290300886409995</v>
      </c>
      <c r="AG81" s="3">
        <v>7.4548874856922801E-3</v>
      </c>
    </row>
    <row r="82" spans="1:33" x14ac:dyDescent="0.25">
      <c r="A82" s="2"/>
      <c r="B82" s="1">
        <v>44061.733553240701</v>
      </c>
      <c r="C82" s="4" t="s">
        <v>71</v>
      </c>
      <c r="D82" s="2" t="s">
        <v>40</v>
      </c>
      <c r="E82" s="5" t="s">
        <v>14</v>
      </c>
      <c r="F82" s="2" t="b">
        <v>0</v>
      </c>
      <c r="G82" s="3">
        <v>1731.6079999999999</v>
      </c>
      <c r="H82" s="3">
        <v>11.4554539568315</v>
      </c>
      <c r="I82" s="3">
        <v>1.69166082345849E-2</v>
      </c>
      <c r="J82" s="4">
        <v>6190.4094999999998</v>
      </c>
      <c r="K82" s="4">
        <v>5.0743421192656601</v>
      </c>
      <c r="L82" s="4">
        <v>0.49448888207404201</v>
      </c>
      <c r="M82" s="3">
        <v>4306.5924999999997</v>
      </c>
      <c r="N82" s="3">
        <v>5.3520298495825402</v>
      </c>
      <c r="O82" s="3">
        <v>0.356655288537434</v>
      </c>
      <c r="P82" s="4">
        <v>49958.094499999999</v>
      </c>
      <c r="Q82" s="4">
        <v>2.0634095682529399</v>
      </c>
      <c r="R82" s="4">
        <v>4.1744366474696299</v>
      </c>
      <c r="S82" s="3">
        <v>305.392</v>
      </c>
      <c r="T82" s="3">
        <v>19.104818147470802</v>
      </c>
      <c r="U82" s="3">
        <v>109.514844419581</v>
      </c>
      <c r="V82" s="4">
        <v>100.6285</v>
      </c>
      <c r="W82" s="4">
        <v>39.3369741324966</v>
      </c>
      <c r="X82" s="4">
        <v>110.438776518103</v>
      </c>
      <c r="Y82" s="3">
        <v>571760.37600000005</v>
      </c>
      <c r="Z82" s="3">
        <v>0.68227332740645297</v>
      </c>
      <c r="AA82" s="3">
        <v>94.132184199678306</v>
      </c>
      <c r="AB82" s="4">
        <v>147985.82</v>
      </c>
      <c r="AC82" s="4">
        <v>1.14630563347273</v>
      </c>
      <c r="AD82" s="4">
        <v>92.882558825532598</v>
      </c>
      <c r="AE82" s="3">
        <v>251498.86050000001</v>
      </c>
      <c r="AF82" s="3">
        <v>0.92037199230940103</v>
      </c>
      <c r="AG82" s="3">
        <v>93.902071359893796</v>
      </c>
    </row>
    <row r="83" spans="1:33" x14ac:dyDescent="0.25">
      <c r="A83" s="2"/>
      <c r="B83" s="1">
        <v>44061.737418981502</v>
      </c>
      <c r="C83" s="4" t="s">
        <v>71</v>
      </c>
      <c r="D83" s="2" t="s">
        <v>21</v>
      </c>
      <c r="E83" s="5" t="s">
        <v>14</v>
      </c>
      <c r="F83" s="2" t="b">
        <v>0</v>
      </c>
      <c r="G83" s="3">
        <v>1449.0685000000001</v>
      </c>
      <c r="H83" s="3">
        <v>9.4051143056909794</v>
      </c>
      <c r="I83" s="3" t="s">
        <v>20</v>
      </c>
      <c r="J83" s="4">
        <v>471.68799999999999</v>
      </c>
      <c r="K83" s="4">
        <v>16.845966154792901</v>
      </c>
      <c r="L83" s="4" t="s">
        <v>20</v>
      </c>
      <c r="M83" s="3">
        <v>98.83</v>
      </c>
      <c r="N83" s="3">
        <v>39.315238562986899</v>
      </c>
      <c r="O83" s="3" t="s">
        <v>20</v>
      </c>
      <c r="P83" s="4">
        <v>293.49599999999998</v>
      </c>
      <c r="Q83" s="4">
        <v>25.367566117836699</v>
      </c>
      <c r="R83" s="4" t="s">
        <v>20</v>
      </c>
      <c r="S83" s="3">
        <v>297.38150000000002</v>
      </c>
      <c r="T83" s="3">
        <v>23.047659813321701</v>
      </c>
      <c r="U83" s="3">
        <v>106.642245722749</v>
      </c>
      <c r="V83" s="4">
        <v>32.039000000000001</v>
      </c>
      <c r="W83" s="4">
        <v>76.283849351429893</v>
      </c>
      <c r="X83" s="4">
        <v>35.162483400463103</v>
      </c>
      <c r="Y83" s="3">
        <v>91.342500000000001</v>
      </c>
      <c r="Z83" s="3">
        <v>59.680166676044799</v>
      </c>
      <c r="AA83" s="3">
        <v>1.50382387380743E-2</v>
      </c>
      <c r="AB83" s="4">
        <v>14.4755</v>
      </c>
      <c r="AC83" s="4">
        <v>129.46268421657501</v>
      </c>
      <c r="AD83" s="4">
        <v>9.0854750832140407E-3</v>
      </c>
      <c r="AE83" s="3">
        <v>25.457000000000001</v>
      </c>
      <c r="AF83" s="3">
        <v>85.800054541328905</v>
      </c>
      <c r="AG83" s="3">
        <v>9.5048742004491694E-3</v>
      </c>
    </row>
    <row r="84" spans="1:33" x14ac:dyDescent="0.25">
      <c r="A84" s="2"/>
      <c r="B84" s="1">
        <v>44061.741296296299</v>
      </c>
      <c r="C84" s="4" t="s">
        <v>71</v>
      </c>
      <c r="D84" s="2" t="s">
        <v>54</v>
      </c>
      <c r="E84" s="5" t="s">
        <v>14</v>
      </c>
      <c r="F84" s="2" t="b">
        <v>0</v>
      </c>
      <c r="G84" s="3">
        <v>1686.6669999999999</v>
      </c>
      <c r="H84" s="3">
        <v>10.9140224899459</v>
      </c>
      <c r="I84" s="3">
        <v>1.24895532949683E-2</v>
      </c>
      <c r="J84" s="4">
        <v>5244.2375000000002</v>
      </c>
      <c r="K84" s="4">
        <v>4.3923583606911496</v>
      </c>
      <c r="L84" s="4">
        <v>0.40704165273870002</v>
      </c>
      <c r="M84" s="3">
        <v>3553.72</v>
      </c>
      <c r="N84" s="3">
        <v>6.9672209182023899</v>
      </c>
      <c r="O84" s="3">
        <v>0.28866286304627198</v>
      </c>
      <c r="P84" s="4">
        <v>42221.565999999999</v>
      </c>
      <c r="Q84" s="4">
        <v>2.0456968616842701</v>
      </c>
      <c r="R84" s="4">
        <v>3.4875933690066199</v>
      </c>
      <c r="S84" s="3">
        <v>280.85849999999999</v>
      </c>
      <c r="T84" s="3">
        <v>20.674531340035902</v>
      </c>
      <c r="U84" s="3">
        <v>100.71702903617999</v>
      </c>
      <c r="V84" s="4">
        <v>70.588499999999996</v>
      </c>
      <c r="W84" s="4">
        <v>45.205606512616797</v>
      </c>
      <c r="X84" s="4">
        <v>77.470175708155494</v>
      </c>
      <c r="Y84" s="3">
        <v>560701.4105</v>
      </c>
      <c r="Z84" s="3">
        <v>0.84829443930197701</v>
      </c>
      <c r="AA84" s="3">
        <v>92.311483393535198</v>
      </c>
      <c r="AB84" s="4">
        <v>144562.2555</v>
      </c>
      <c r="AC84" s="4">
        <v>1.1561663778662401</v>
      </c>
      <c r="AD84" s="4">
        <v>90.733775711959595</v>
      </c>
      <c r="AE84" s="3">
        <v>244718.25150000001</v>
      </c>
      <c r="AF84" s="3">
        <v>1.1548847223843299</v>
      </c>
      <c r="AG84" s="3">
        <v>91.370396946277296</v>
      </c>
    </row>
    <row r="85" spans="1:33" x14ac:dyDescent="0.25">
      <c r="A85" s="2"/>
      <c r="B85" s="1">
        <v>44061.745162036997</v>
      </c>
      <c r="C85" s="4" t="s">
        <v>71</v>
      </c>
      <c r="D85" s="2" t="s">
        <v>21</v>
      </c>
      <c r="E85" s="5" t="s">
        <v>14</v>
      </c>
      <c r="F85" s="2" t="b">
        <v>0</v>
      </c>
      <c r="G85" s="3">
        <v>1466.018</v>
      </c>
      <c r="H85" s="3">
        <v>10.0503591897118</v>
      </c>
      <c r="I85" s="3" t="s">
        <v>20</v>
      </c>
      <c r="J85" s="4">
        <v>480.17899999999997</v>
      </c>
      <c r="K85" s="4">
        <v>16.956102164193201</v>
      </c>
      <c r="L85" s="4" t="s">
        <v>20</v>
      </c>
      <c r="M85" s="3">
        <v>127.2825</v>
      </c>
      <c r="N85" s="3">
        <v>37.476845279731897</v>
      </c>
      <c r="O85" s="3" t="s">
        <v>20</v>
      </c>
      <c r="P85" s="4">
        <v>279.52</v>
      </c>
      <c r="Q85" s="4">
        <v>27.002775775790699</v>
      </c>
      <c r="R85" s="4" t="s">
        <v>20</v>
      </c>
      <c r="S85" s="3">
        <v>275.3535</v>
      </c>
      <c r="T85" s="3">
        <v>21.448634616896101</v>
      </c>
      <c r="U85" s="3">
        <v>98.742913085107602</v>
      </c>
      <c r="V85" s="4">
        <v>35.545499999999997</v>
      </c>
      <c r="W85" s="4">
        <v>82.498031875950701</v>
      </c>
      <c r="X85" s="4">
        <v>39.010832226697502</v>
      </c>
      <c r="Y85" s="3">
        <v>69.381</v>
      </c>
      <c r="Z85" s="3">
        <v>57.837566736736697</v>
      </c>
      <c r="AA85" s="3">
        <v>1.1422591256932201E-2</v>
      </c>
      <c r="AB85" s="4">
        <v>8.4855</v>
      </c>
      <c r="AC85" s="4">
        <v>144.22081602557199</v>
      </c>
      <c r="AD85" s="4">
        <v>5.3258815805058701E-3</v>
      </c>
      <c r="AE85" s="3">
        <v>9.9830000000000005</v>
      </c>
      <c r="AF85" s="3">
        <v>116.980435672154</v>
      </c>
      <c r="AG85" s="3">
        <v>3.7273504004039799E-3</v>
      </c>
    </row>
    <row r="86" spans="1:33" x14ac:dyDescent="0.25">
      <c r="A86" s="2"/>
      <c r="B86" s="1">
        <v>44061.749039351896</v>
      </c>
      <c r="C86" s="4" t="s">
        <v>71</v>
      </c>
      <c r="D86" s="2" t="s">
        <v>19</v>
      </c>
      <c r="E86" s="5" t="s">
        <v>14</v>
      </c>
      <c r="F86" s="2" t="b">
        <v>0</v>
      </c>
      <c r="G86" s="3">
        <v>1703.6469999999999</v>
      </c>
      <c r="H86" s="3">
        <v>10.992078981728801</v>
      </c>
      <c r="I86" s="3">
        <v>1.41622217463755E-2</v>
      </c>
      <c r="J86" s="4">
        <v>4851.2759999999998</v>
      </c>
      <c r="K86" s="4">
        <v>6.5767045872030101</v>
      </c>
      <c r="L86" s="4">
        <v>0.37072331483559101</v>
      </c>
      <c r="M86" s="3">
        <v>3345.5315000000001</v>
      </c>
      <c r="N86" s="3">
        <v>5.4837831806603896</v>
      </c>
      <c r="O86" s="3">
        <v>0.26986121857876</v>
      </c>
      <c r="P86" s="4">
        <v>38572.612999999998</v>
      </c>
      <c r="Q86" s="4">
        <v>2.3133927046337099</v>
      </c>
      <c r="R86" s="4">
        <v>3.1636420203523299</v>
      </c>
      <c r="S86" s="3">
        <v>280.85750000000002</v>
      </c>
      <c r="T86" s="3">
        <v>20.544591076057699</v>
      </c>
      <c r="U86" s="3">
        <v>100.71667043201001</v>
      </c>
      <c r="V86" s="4">
        <v>110.1375</v>
      </c>
      <c r="W86" s="4">
        <v>34.526369519937802</v>
      </c>
      <c r="X86" s="4">
        <v>120.87480931110601</v>
      </c>
      <c r="Y86" s="3">
        <v>563347.603</v>
      </c>
      <c r="Z86" s="3">
        <v>0.734296377153005</v>
      </c>
      <c r="AA86" s="3">
        <v>92.747141215051997</v>
      </c>
      <c r="AB86" s="4">
        <v>144774.31849999999</v>
      </c>
      <c r="AC86" s="4">
        <v>1.2490604266963801</v>
      </c>
      <c r="AD86" s="4">
        <v>90.866875991920296</v>
      </c>
      <c r="AE86" s="3">
        <v>246554.666</v>
      </c>
      <c r="AF86" s="3">
        <v>1.10259874908717</v>
      </c>
      <c r="AG86" s="3">
        <v>92.056058603282494</v>
      </c>
    </row>
    <row r="87" spans="1:33" x14ac:dyDescent="0.25">
      <c r="A87" s="2"/>
      <c r="B87" s="1">
        <v>44061.752905092602</v>
      </c>
      <c r="C87" s="4" t="s">
        <v>71</v>
      </c>
      <c r="D87" s="2" t="s">
        <v>21</v>
      </c>
      <c r="E87" s="5" t="s">
        <v>14</v>
      </c>
      <c r="F87" s="2" t="b">
        <v>0</v>
      </c>
      <c r="G87" s="3">
        <v>1407.1189999999999</v>
      </c>
      <c r="H87" s="3">
        <v>12.554713754795999</v>
      </c>
      <c r="I87" s="3" t="s">
        <v>20</v>
      </c>
      <c r="J87" s="4">
        <v>480.18</v>
      </c>
      <c r="K87" s="4">
        <v>21.425202044096601</v>
      </c>
      <c r="L87" s="4" t="s">
        <v>20</v>
      </c>
      <c r="M87" s="3">
        <v>110.3115</v>
      </c>
      <c r="N87" s="3">
        <v>34.676942848925499</v>
      </c>
      <c r="O87" s="3" t="s">
        <v>20</v>
      </c>
      <c r="P87" s="4">
        <v>326.94299999999998</v>
      </c>
      <c r="Q87" s="4">
        <v>21.8602499495837</v>
      </c>
      <c r="R87" s="4" t="s">
        <v>20</v>
      </c>
      <c r="S87" s="3">
        <v>281.3605</v>
      </c>
      <c r="T87" s="3">
        <v>23.1191405712845</v>
      </c>
      <c r="U87" s="3">
        <v>100.897048329084</v>
      </c>
      <c r="V87" s="4">
        <v>32.039499999999997</v>
      </c>
      <c r="W87" s="4">
        <v>77.611824781585597</v>
      </c>
      <c r="X87" s="4">
        <v>35.163032145483299</v>
      </c>
      <c r="Y87" s="3">
        <v>69.379499999999993</v>
      </c>
      <c r="Z87" s="3">
        <v>45.134708543926003</v>
      </c>
      <c r="AA87" s="3">
        <v>1.14223443033443E-2</v>
      </c>
      <c r="AB87" s="4">
        <v>9.9824999999999999</v>
      </c>
      <c r="AC87" s="4">
        <v>155.60918218141899</v>
      </c>
      <c r="AD87" s="4">
        <v>6.2654661336868601E-3</v>
      </c>
      <c r="AE87" s="3">
        <v>24.459</v>
      </c>
      <c r="AF87" s="3">
        <v>81.066053238120006</v>
      </c>
      <c r="AG87" s="3">
        <v>9.1322511713393707E-3</v>
      </c>
    </row>
    <row r="88" spans="1:33" x14ac:dyDescent="0.25">
      <c r="A88" s="2"/>
      <c r="B88" s="1">
        <v>44061.756782407399</v>
      </c>
      <c r="C88" s="4" t="s">
        <v>71</v>
      </c>
      <c r="D88" s="2" t="s">
        <v>83</v>
      </c>
      <c r="E88" s="5" t="s">
        <v>14</v>
      </c>
      <c r="F88" s="2" t="b">
        <v>0</v>
      </c>
      <c r="G88" s="3">
        <v>1723.5925</v>
      </c>
      <c r="H88" s="3">
        <v>10.171477700958301</v>
      </c>
      <c r="I88" s="3">
        <v>1.6127016127856199E-2</v>
      </c>
      <c r="J88" s="4">
        <v>4971.6035000000002</v>
      </c>
      <c r="K88" s="4">
        <v>5.0423358461836001</v>
      </c>
      <c r="L88" s="4">
        <v>0.38184423839689802</v>
      </c>
      <c r="M88" s="3">
        <v>3497.8180000000002</v>
      </c>
      <c r="N88" s="3">
        <v>6.4973452168356198</v>
      </c>
      <c r="O88" s="3">
        <v>0.28361431555674699</v>
      </c>
      <c r="P88" s="4">
        <v>39855.821499999998</v>
      </c>
      <c r="Q88" s="4">
        <v>2.6394074218753998</v>
      </c>
      <c r="R88" s="4">
        <v>3.2775643219494301</v>
      </c>
      <c r="S88" s="3">
        <v>290.87599999999998</v>
      </c>
      <c r="T88" s="3">
        <v>18.936307867217799</v>
      </c>
      <c r="U88" s="3">
        <v>104.30934630046001</v>
      </c>
      <c r="V88" s="4">
        <v>122.15600000000001</v>
      </c>
      <c r="W88" s="4">
        <v>48.5733646529604</v>
      </c>
      <c r="X88" s="4">
        <v>134.06499336018501</v>
      </c>
      <c r="Y88" s="3">
        <v>563986.51049999997</v>
      </c>
      <c r="Z88" s="3">
        <v>0.81104498889976895</v>
      </c>
      <c r="AA88" s="3">
        <v>92.852328214713097</v>
      </c>
      <c r="AB88" s="4">
        <v>147779.98499999999</v>
      </c>
      <c r="AC88" s="4">
        <v>1.1607526848976599</v>
      </c>
      <c r="AD88" s="4">
        <v>92.753367518582706</v>
      </c>
      <c r="AE88" s="3">
        <v>247646.64550000001</v>
      </c>
      <c r="AF88" s="3">
        <v>1.0289136857556</v>
      </c>
      <c r="AG88" s="3">
        <v>92.463770736564896</v>
      </c>
    </row>
    <row r="89" spans="1:33" x14ac:dyDescent="0.25">
      <c r="A89" s="2"/>
      <c r="B89" s="1">
        <v>44061.760648148098</v>
      </c>
      <c r="C89" s="4" t="s">
        <v>71</v>
      </c>
      <c r="D89" s="2" t="s">
        <v>21</v>
      </c>
      <c r="E89" s="5" t="s">
        <v>14</v>
      </c>
      <c r="F89" s="2" t="b">
        <v>0</v>
      </c>
      <c r="G89" s="3">
        <v>1455.0429999999999</v>
      </c>
      <c r="H89" s="3">
        <v>10.174241208239399</v>
      </c>
      <c r="I89" s="3" t="s">
        <v>20</v>
      </c>
      <c r="J89" s="4">
        <v>495.1585</v>
      </c>
      <c r="K89" s="4">
        <v>15.826808569294</v>
      </c>
      <c r="L89" s="4" t="s">
        <v>20</v>
      </c>
      <c r="M89" s="3">
        <v>112.807</v>
      </c>
      <c r="N89" s="3">
        <v>44.304402540610504</v>
      </c>
      <c r="O89" s="3" t="s">
        <v>20</v>
      </c>
      <c r="P89" s="4">
        <v>322.94749999999999</v>
      </c>
      <c r="Q89" s="4">
        <v>26.672561370884299</v>
      </c>
      <c r="R89" s="4" t="s">
        <v>20</v>
      </c>
      <c r="S89" s="3">
        <v>297.38400000000001</v>
      </c>
      <c r="T89" s="3">
        <v>21.742086690015402</v>
      </c>
      <c r="U89" s="3">
        <v>106.643142233172</v>
      </c>
      <c r="V89" s="4">
        <v>39.048499999999997</v>
      </c>
      <c r="W89" s="4">
        <v>61.079391173882399</v>
      </c>
      <c r="X89" s="4">
        <v>42.855339837791</v>
      </c>
      <c r="Y89" s="3">
        <v>125.78749999999999</v>
      </c>
      <c r="Z89" s="3">
        <v>50.552701847136198</v>
      </c>
      <c r="AA89" s="3">
        <v>2.0709116295979602E-2</v>
      </c>
      <c r="AB89" s="4">
        <v>26.454000000000001</v>
      </c>
      <c r="AC89" s="4">
        <v>82.385407476094599</v>
      </c>
      <c r="AD89" s="4">
        <v>1.6603720621142199E-2</v>
      </c>
      <c r="AE89" s="3">
        <v>36.439500000000002</v>
      </c>
      <c r="AF89" s="3">
        <v>70.717702821807194</v>
      </c>
      <c r="AG89" s="3">
        <v>1.36054076846159E-2</v>
      </c>
    </row>
    <row r="90" spans="1:33" x14ac:dyDescent="0.25">
      <c r="A90" s="2"/>
      <c r="B90" s="1">
        <v>44061.764525462997</v>
      </c>
      <c r="C90" s="4" t="s">
        <v>71</v>
      </c>
      <c r="D90" s="2" t="s">
        <v>59</v>
      </c>
      <c r="E90" s="5" t="s">
        <v>14</v>
      </c>
      <c r="F90" s="2" t="b">
        <v>0</v>
      </c>
      <c r="G90" s="3">
        <v>4657.527</v>
      </c>
      <c r="H90" s="3">
        <v>7.7140408372853404</v>
      </c>
      <c r="I90" s="3">
        <v>0.30514348707279698</v>
      </c>
      <c r="J90" s="4">
        <v>61930.841999999997</v>
      </c>
      <c r="K90" s="4">
        <v>1.6531420110064901</v>
      </c>
      <c r="L90" s="4">
        <v>5.6461382482343696</v>
      </c>
      <c r="M90" s="3">
        <v>44731.869500000001</v>
      </c>
      <c r="N90" s="3">
        <v>1.8271893232918599</v>
      </c>
      <c r="O90" s="3">
        <v>4.00748943958172</v>
      </c>
      <c r="P90" s="4">
        <v>532999.78249999997</v>
      </c>
      <c r="Q90" s="4">
        <v>0.69922656619246104</v>
      </c>
      <c r="R90" s="4">
        <v>47.058520461058997</v>
      </c>
      <c r="S90" s="3">
        <v>298.38650000000001</v>
      </c>
      <c r="T90" s="3">
        <v>27.920268683339501</v>
      </c>
      <c r="U90" s="3">
        <v>107.002642912727</v>
      </c>
      <c r="V90" s="4">
        <v>175.7235</v>
      </c>
      <c r="W90" s="4">
        <v>27.7621710474948</v>
      </c>
      <c r="X90" s="4">
        <v>192.85479109277099</v>
      </c>
      <c r="Y90" s="3">
        <v>562660.53200000001</v>
      </c>
      <c r="Z90" s="3">
        <v>0.58771798480065596</v>
      </c>
      <c r="AA90" s="3">
        <v>92.634024782635507</v>
      </c>
      <c r="AB90" s="4">
        <v>146304.07800000001</v>
      </c>
      <c r="AC90" s="4">
        <v>1.2727092631784001</v>
      </c>
      <c r="AD90" s="4">
        <v>91.827021881220205</v>
      </c>
      <c r="AE90" s="3">
        <v>246760.30350000001</v>
      </c>
      <c r="AF90" s="3">
        <v>0.763421544375253</v>
      </c>
      <c r="AG90" s="3">
        <v>92.132837429082699</v>
      </c>
    </row>
    <row r="91" spans="1:33" x14ac:dyDescent="0.25">
      <c r="A91" s="2"/>
      <c r="B91" s="1">
        <v>44061.768402777801</v>
      </c>
      <c r="C91" s="4" t="s">
        <v>71</v>
      </c>
      <c r="D91" s="2" t="s">
        <v>59</v>
      </c>
      <c r="E91" s="5" t="s">
        <v>14</v>
      </c>
      <c r="F91" s="2" t="b">
        <v>0</v>
      </c>
      <c r="G91" s="3">
        <v>4790.3739999999998</v>
      </c>
      <c r="H91" s="3">
        <v>6.9155574219197797</v>
      </c>
      <c r="I91" s="3">
        <v>0.31822999977975203</v>
      </c>
      <c r="J91" s="4">
        <v>60994.245000000003</v>
      </c>
      <c r="K91" s="4">
        <v>1.4189522226551501</v>
      </c>
      <c r="L91" s="4">
        <v>5.5595759607710002</v>
      </c>
      <c r="M91" s="3">
        <v>44325.726000000002</v>
      </c>
      <c r="N91" s="3">
        <v>1.9365060294353</v>
      </c>
      <c r="O91" s="3">
        <v>3.9708103449641401</v>
      </c>
      <c r="P91" s="4">
        <v>527463.61549999996</v>
      </c>
      <c r="Q91" s="4">
        <v>0.84196834097500595</v>
      </c>
      <c r="R91" s="4">
        <v>46.567023649226797</v>
      </c>
      <c r="S91" s="3">
        <v>259.33350000000002</v>
      </c>
      <c r="T91" s="3">
        <v>24.157342874924701</v>
      </c>
      <c r="U91" s="3">
        <v>92.998074295611801</v>
      </c>
      <c r="V91" s="4">
        <v>125.16</v>
      </c>
      <c r="W91" s="4">
        <v>32.575228368296699</v>
      </c>
      <c r="X91" s="4">
        <v>137.36185344117999</v>
      </c>
      <c r="Y91" s="3">
        <v>560620.92249999999</v>
      </c>
      <c r="Z91" s="3">
        <v>0.69863172597090895</v>
      </c>
      <c r="AA91" s="3">
        <v>92.2982321932774</v>
      </c>
      <c r="AB91" s="4">
        <v>145482.49350000001</v>
      </c>
      <c r="AC91" s="4">
        <v>1.4267706356232499</v>
      </c>
      <c r="AD91" s="4">
        <v>91.311358484204206</v>
      </c>
      <c r="AE91" s="3">
        <v>246125.878</v>
      </c>
      <c r="AF91" s="3">
        <v>0.99220380677507602</v>
      </c>
      <c r="AG91" s="3">
        <v>91.895962126923905</v>
      </c>
    </row>
    <row r="92" spans="1:33" x14ac:dyDescent="0.25">
      <c r="A92" s="2"/>
      <c r="B92" s="1">
        <v>44061.7722685185</v>
      </c>
      <c r="C92" s="4" t="s">
        <v>71</v>
      </c>
      <c r="D92" s="2" t="s">
        <v>21</v>
      </c>
      <c r="E92" s="5" t="s">
        <v>14</v>
      </c>
      <c r="F92" s="2" t="b">
        <v>0</v>
      </c>
      <c r="G92" s="3">
        <v>1417.115</v>
      </c>
      <c r="H92" s="3">
        <v>9.8532815209281992</v>
      </c>
      <c r="I92" s="3" t="s">
        <v>20</v>
      </c>
      <c r="J92" s="4">
        <v>488.6635</v>
      </c>
      <c r="K92" s="4">
        <v>18.073217770505799</v>
      </c>
      <c r="L92" s="4" t="s">
        <v>20</v>
      </c>
      <c r="M92" s="3">
        <v>117.3</v>
      </c>
      <c r="N92" s="3">
        <v>35.778102542703998</v>
      </c>
      <c r="O92" s="3" t="s">
        <v>20</v>
      </c>
      <c r="P92" s="4">
        <v>329.93400000000003</v>
      </c>
      <c r="Q92" s="4">
        <v>23.976232735400501</v>
      </c>
      <c r="R92" s="4" t="s">
        <v>20</v>
      </c>
      <c r="S92" s="3">
        <v>301.89100000000002</v>
      </c>
      <c r="T92" s="3">
        <v>23.410440131386899</v>
      </c>
      <c r="U92" s="3">
        <v>108.25937122345</v>
      </c>
      <c r="V92" s="4">
        <v>31.04</v>
      </c>
      <c r="W92" s="4">
        <v>56.267627256955898</v>
      </c>
      <c r="X92" s="4">
        <v>34.0660908502255</v>
      </c>
      <c r="Y92" s="3">
        <v>143.2525</v>
      </c>
      <c r="Z92" s="3">
        <v>38.321739290040398</v>
      </c>
      <c r="AA92" s="3">
        <v>2.3584479238317201E-2</v>
      </c>
      <c r="AB92" s="4">
        <v>22.460999999999999</v>
      </c>
      <c r="AC92" s="4">
        <v>85.158453175220799</v>
      </c>
      <c r="AD92" s="4">
        <v>1.40975341676675E-2</v>
      </c>
      <c r="AE92" s="3">
        <v>29.451000000000001</v>
      </c>
      <c r="AF92" s="3">
        <v>77.359829403647694</v>
      </c>
      <c r="AG92" s="3">
        <v>1.0996113056425699E-2</v>
      </c>
    </row>
    <row r="93" spans="1:33" x14ac:dyDescent="0.25">
      <c r="A93" s="2"/>
      <c r="B93" s="1">
        <v>44061.7761342593</v>
      </c>
      <c r="C93" s="4" t="s">
        <v>71</v>
      </c>
      <c r="D93" s="2" t="s">
        <v>21</v>
      </c>
      <c r="E93" s="5" t="s">
        <v>14</v>
      </c>
      <c r="F93" s="2" t="b">
        <v>0</v>
      </c>
      <c r="G93" s="3">
        <v>1494.9894999999999</v>
      </c>
      <c r="H93" s="3">
        <v>9.85274159053448</v>
      </c>
      <c r="I93" s="3" t="s">
        <v>20</v>
      </c>
      <c r="J93" s="4">
        <v>467.70249999999999</v>
      </c>
      <c r="K93" s="4">
        <v>18.727704439633801</v>
      </c>
      <c r="L93" s="4" t="s">
        <v>20</v>
      </c>
      <c r="M93" s="3">
        <v>124.28700000000001</v>
      </c>
      <c r="N93" s="3">
        <v>44.2633859469003</v>
      </c>
      <c r="O93" s="3" t="s">
        <v>20</v>
      </c>
      <c r="P93" s="4">
        <v>308.97250000000003</v>
      </c>
      <c r="Q93" s="4">
        <v>20.148640940765699</v>
      </c>
      <c r="R93" s="4" t="s">
        <v>20</v>
      </c>
      <c r="S93" s="3">
        <v>285.3655</v>
      </c>
      <c r="T93" s="3">
        <v>34.030815100444698</v>
      </c>
      <c r="U93" s="3">
        <v>102.333258026458</v>
      </c>
      <c r="V93" s="4">
        <v>36.045000000000002</v>
      </c>
      <c r="W93" s="4">
        <v>48.0297306839215</v>
      </c>
      <c r="X93" s="4">
        <v>39.5590285018163</v>
      </c>
      <c r="Y93" s="3">
        <v>113.8035</v>
      </c>
      <c r="Z93" s="3">
        <v>58.8376049031951</v>
      </c>
      <c r="AA93" s="3">
        <v>1.8736121764002901E-2</v>
      </c>
      <c r="AB93" s="4">
        <v>16.472000000000001</v>
      </c>
      <c r="AC93" s="4">
        <v>140.815775519303</v>
      </c>
      <c r="AD93" s="4">
        <v>1.0338568309951401E-2</v>
      </c>
      <c r="AE93" s="3">
        <v>25.4575</v>
      </c>
      <c r="AF93" s="3">
        <v>100.57808858248001</v>
      </c>
      <c r="AG93" s="3">
        <v>9.5050608853335002E-3</v>
      </c>
    </row>
  </sheetData>
  <mergeCells count="10">
    <mergeCell ref="A1:F1"/>
    <mergeCell ref="G1:I1"/>
    <mergeCell ref="J1:L1"/>
    <mergeCell ref="M1:O1"/>
    <mergeCell ref="P1:R1"/>
    <mergeCell ref="S1:U1"/>
    <mergeCell ref="V1:X1"/>
    <mergeCell ref="Y1:AA1"/>
    <mergeCell ref="AB1:AD1"/>
    <mergeCell ref="AE1:AG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ValueList_Helper!$A$1:$A$20</xm:f>
          </x14:formula1>
          <xm:sqref>E3:E93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4"/>
  <sheetViews>
    <sheetView topLeftCell="B1" zoomScale="80" zoomScaleNormal="80" workbookViewId="0">
      <selection activeCell="U34" sqref="U34:U43"/>
    </sheetView>
  </sheetViews>
  <sheetFormatPr defaultRowHeight="15" x14ac:dyDescent="0.25"/>
  <cols>
    <col min="1" max="1" width="18.28515625" bestFit="1" customWidth="1"/>
    <col min="2" max="2" width="10" bestFit="1" customWidth="1"/>
    <col min="3" max="4" width="12" bestFit="1" customWidth="1"/>
    <col min="5" max="5" width="11" bestFit="1" customWidth="1"/>
    <col min="6" max="7" width="12" bestFit="1" customWidth="1"/>
    <col min="8" max="8" width="11" bestFit="1" customWidth="1"/>
    <col min="9" max="12" width="12" bestFit="1" customWidth="1"/>
    <col min="13" max="13" width="9.140625" style="17" bestFit="1" customWidth="1"/>
    <col min="14" max="14" width="13" bestFit="1" customWidth="1"/>
    <col min="15" max="15" width="15.7109375" bestFit="1" customWidth="1"/>
    <col min="16" max="16" width="17" style="17" bestFit="1" customWidth="1"/>
    <col min="17" max="17" width="18.7109375" bestFit="1" customWidth="1"/>
    <col min="18" max="18" width="20" style="17" bestFit="1" customWidth="1"/>
    <col min="19" max="19" width="16" bestFit="1" customWidth="1"/>
    <col min="20" max="20" width="13" bestFit="1" customWidth="1"/>
    <col min="21" max="21" width="10.7109375" style="17" customWidth="1"/>
    <col min="22" max="22" width="9" bestFit="1" customWidth="1"/>
    <col min="23" max="23" width="12" bestFit="1" customWidth="1"/>
    <col min="24" max="24" width="14.5703125" bestFit="1" customWidth="1"/>
    <col min="25" max="25" width="10" bestFit="1" customWidth="1"/>
    <col min="26" max="26" width="12" bestFit="1" customWidth="1"/>
    <col min="27" max="27" width="14.5703125" bestFit="1" customWidth="1"/>
    <col min="28" max="29" width="12" bestFit="1" customWidth="1"/>
    <col min="30" max="30" width="14.5703125" bestFit="1" customWidth="1"/>
    <col min="31" max="32" width="12" bestFit="1" customWidth="1"/>
    <col min="33" max="33" width="14.5703125" bestFit="1" customWidth="1"/>
    <col min="34" max="35" width="12" bestFit="1" customWidth="1"/>
    <col min="36" max="36" width="14.5703125" bestFit="1" customWidth="1"/>
    <col min="38" max="38" width="13" bestFit="1" customWidth="1"/>
    <col min="39" max="39" width="9.85546875" style="17" bestFit="1" customWidth="1"/>
    <col min="40" max="40" width="15" customWidth="1"/>
    <col min="41" max="41" width="12.28515625" style="17" bestFit="1" customWidth="1"/>
    <col min="42" max="42" width="22.140625" bestFit="1" customWidth="1"/>
    <col min="43" max="43" width="23.85546875" style="17" bestFit="1" customWidth="1"/>
  </cols>
  <sheetData>
    <row r="1" spans="1:43" x14ac:dyDescent="0.25">
      <c r="A1" t="s">
        <v>14</v>
      </c>
      <c r="B1" s="52" t="s">
        <v>47</v>
      </c>
      <c r="C1" s="53"/>
      <c r="D1" s="54"/>
      <c r="E1" s="52" t="s">
        <v>55</v>
      </c>
      <c r="F1" s="53"/>
      <c r="G1" s="54"/>
      <c r="H1" s="52" t="s">
        <v>81</v>
      </c>
      <c r="I1" s="53"/>
      <c r="J1" s="54"/>
      <c r="K1" s="52" t="s">
        <v>29</v>
      </c>
      <c r="L1" s="53"/>
      <c r="M1" s="53"/>
      <c r="N1" s="53"/>
      <c r="O1" s="53"/>
      <c r="P1" s="53"/>
      <c r="Q1" s="53"/>
      <c r="R1" s="53"/>
      <c r="S1" s="53"/>
      <c r="T1" s="53"/>
      <c r="U1" s="54"/>
      <c r="V1" s="52" t="s">
        <v>35</v>
      </c>
      <c r="W1" s="53"/>
      <c r="X1" s="54"/>
      <c r="Y1" s="52" t="s">
        <v>66</v>
      </c>
      <c r="Z1" s="53"/>
      <c r="AA1" s="54"/>
      <c r="AB1" s="52" t="s">
        <v>65</v>
      </c>
      <c r="AC1" s="53"/>
      <c r="AD1" s="54"/>
      <c r="AE1" s="52" t="s">
        <v>41</v>
      </c>
      <c r="AF1" s="53"/>
      <c r="AG1" s="54"/>
      <c r="AH1" s="52" t="s">
        <v>72</v>
      </c>
      <c r="AI1" s="53"/>
      <c r="AJ1" s="54"/>
      <c r="AL1" s="55"/>
      <c r="AM1" s="56"/>
      <c r="AN1" s="56"/>
      <c r="AO1" s="56"/>
      <c r="AP1" s="56"/>
      <c r="AQ1" s="57"/>
    </row>
    <row r="2" spans="1:43" ht="15.75" thickBot="1" x14ac:dyDescent="0.3">
      <c r="A2" s="6" t="s">
        <v>68</v>
      </c>
      <c r="B2" s="6" t="s">
        <v>63</v>
      </c>
      <c r="C2" s="6" t="s">
        <v>62</v>
      </c>
      <c r="D2" s="6" t="s">
        <v>76</v>
      </c>
      <c r="E2" s="6" t="s">
        <v>63</v>
      </c>
      <c r="F2" s="6" t="s">
        <v>62</v>
      </c>
      <c r="G2" s="6" t="s">
        <v>76</v>
      </c>
      <c r="H2" s="6" t="s">
        <v>63</v>
      </c>
      <c r="I2" s="6" t="s">
        <v>62</v>
      </c>
      <c r="J2" s="6" t="s">
        <v>76</v>
      </c>
      <c r="K2" s="6" t="s">
        <v>63</v>
      </c>
      <c r="L2" s="6" t="s">
        <v>62</v>
      </c>
      <c r="M2" s="38" t="s">
        <v>120</v>
      </c>
      <c r="N2" s="6" t="s">
        <v>76</v>
      </c>
      <c r="O2" s="6" t="s">
        <v>89</v>
      </c>
      <c r="P2" s="38" t="s">
        <v>121</v>
      </c>
      <c r="Q2" s="6" t="s">
        <v>127</v>
      </c>
      <c r="R2" s="38" t="s">
        <v>126</v>
      </c>
      <c r="S2" s="6" t="s">
        <v>91</v>
      </c>
      <c r="T2" s="6" t="s">
        <v>90</v>
      </c>
      <c r="U2" s="38" t="s">
        <v>122</v>
      </c>
      <c r="V2" s="6" t="s">
        <v>63</v>
      </c>
      <c r="W2" s="6" t="s">
        <v>62</v>
      </c>
      <c r="X2" s="6" t="s">
        <v>60</v>
      </c>
      <c r="Y2" s="6" t="s">
        <v>63</v>
      </c>
      <c r="Z2" s="6" t="s">
        <v>62</v>
      </c>
      <c r="AA2" s="6" t="s">
        <v>60</v>
      </c>
      <c r="AB2" s="6" t="s">
        <v>63</v>
      </c>
      <c r="AC2" s="6" t="s">
        <v>62</v>
      </c>
      <c r="AD2" s="6" t="s">
        <v>60</v>
      </c>
      <c r="AE2" s="6" t="s">
        <v>63</v>
      </c>
      <c r="AF2" s="6" t="s">
        <v>62</v>
      </c>
      <c r="AG2" s="6" t="s">
        <v>60</v>
      </c>
      <c r="AH2" s="6" t="s">
        <v>63</v>
      </c>
      <c r="AI2" s="6" t="s">
        <v>62</v>
      </c>
      <c r="AJ2" s="6" t="s">
        <v>60</v>
      </c>
      <c r="AL2" s="22" t="s">
        <v>87</v>
      </c>
      <c r="AM2" s="32" t="s">
        <v>123</v>
      </c>
      <c r="AN2" s="23" t="s">
        <v>86</v>
      </c>
      <c r="AO2" s="34" t="s">
        <v>124</v>
      </c>
      <c r="AP2" s="23" t="s">
        <v>88</v>
      </c>
      <c r="AQ2" s="35" t="s">
        <v>125</v>
      </c>
    </row>
    <row r="3" spans="1:43" s="12" customFormat="1" x14ac:dyDescent="0.25">
      <c r="A3" s="10" t="s">
        <v>69</v>
      </c>
      <c r="B3" s="11">
        <v>1559.88</v>
      </c>
      <c r="C3" s="11">
        <v>9.7646831361348099</v>
      </c>
      <c r="D3" s="11"/>
      <c r="E3" s="11">
        <v>840.07950000000005</v>
      </c>
      <c r="F3" s="11">
        <v>15.8235836430781</v>
      </c>
      <c r="G3" s="11"/>
      <c r="H3" s="11">
        <v>357.38850000000002</v>
      </c>
      <c r="I3" s="11">
        <v>26.0091571532659</v>
      </c>
      <c r="J3" s="11"/>
      <c r="K3" s="11">
        <v>2937.6909999999998</v>
      </c>
      <c r="L3" s="11">
        <v>5.8290881915655097</v>
      </c>
      <c r="M3" s="16">
        <f>L3/100</f>
        <v>5.8290881915655096E-2</v>
      </c>
      <c r="N3" s="11"/>
      <c r="O3" s="11">
        <f>K3-K$3</f>
        <v>0</v>
      </c>
      <c r="P3" s="16">
        <f>O3*SQRT(((M3/K3)^2))</f>
        <v>0</v>
      </c>
      <c r="Q3" s="11">
        <f>O3*AP3</f>
        <v>0</v>
      </c>
      <c r="R3" s="16" t="e">
        <f>Q3*SQRT(((P3/O3)^2)+((AQ3/AP3)^2))</f>
        <v>#DIV/0!</v>
      </c>
      <c r="S3" s="11">
        <f>Q3/7648.1</f>
        <v>0</v>
      </c>
      <c r="T3" s="11">
        <v>0</v>
      </c>
      <c r="U3" s="16"/>
      <c r="V3" s="11">
        <v>278.85899999999998</v>
      </c>
      <c r="W3" s="11">
        <v>25.424385295974901</v>
      </c>
      <c r="X3" s="11">
        <v>100</v>
      </c>
      <c r="Y3" s="11">
        <v>91.117000000000004</v>
      </c>
      <c r="Z3" s="11">
        <v>34.732296917890402</v>
      </c>
      <c r="AA3" s="11">
        <v>100</v>
      </c>
      <c r="AB3" s="11">
        <v>607401.58200000005</v>
      </c>
      <c r="AC3" s="11">
        <v>0.66866347171750995</v>
      </c>
      <c r="AD3" s="11">
        <v>100</v>
      </c>
      <c r="AE3" s="11">
        <v>159325.73550000001</v>
      </c>
      <c r="AF3" s="11">
        <v>0.93402566199546699</v>
      </c>
      <c r="AG3" s="11">
        <v>100</v>
      </c>
      <c r="AH3" s="11">
        <v>267831.00400000002</v>
      </c>
      <c r="AI3" s="11">
        <v>1.05682460652829</v>
      </c>
      <c r="AJ3" s="11">
        <v>100</v>
      </c>
      <c r="AL3" s="24">
        <f>AVERAGE(AJ3,AG3,AD3)</f>
        <v>100</v>
      </c>
      <c r="AM3" s="31">
        <f>_xlfn.STDEV.P(AD3,AG3,AJ3)</f>
        <v>0</v>
      </c>
      <c r="AN3" s="21">
        <v>100</v>
      </c>
      <c r="AO3" s="31"/>
      <c r="AP3" s="21">
        <f>AN3/AL3</f>
        <v>1</v>
      </c>
      <c r="AQ3" s="36">
        <f>AP3*SQRT(((AO3/AN3)^2)+((AM3/AL3)^2))</f>
        <v>0</v>
      </c>
    </row>
    <row r="4" spans="1:43" s="12" customFormat="1" x14ac:dyDescent="0.25">
      <c r="A4" s="10" t="s">
        <v>49</v>
      </c>
      <c r="B4" s="11">
        <v>1579.3389999999999</v>
      </c>
      <c r="C4" s="11">
        <v>11.991511544717699</v>
      </c>
      <c r="D4" s="11">
        <v>6.7813030000001004E-3</v>
      </c>
      <c r="E4" s="11">
        <v>2092.52</v>
      </c>
      <c r="F4" s="11">
        <v>9.7691757909732306</v>
      </c>
      <c r="G4" s="11">
        <v>0.12</v>
      </c>
      <c r="H4" s="11">
        <v>1263.864</v>
      </c>
      <c r="I4" s="11">
        <v>8.6012557704969801</v>
      </c>
      <c r="J4" s="11">
        <v>8.4000000000000005E-2</v>
      </c>
      <c r="K4" s="11">
        <v>14235.075999999999</v>
      </c>
      <c r="L4" s="11">
        <v>4.0042484197250898</v>
      </c>
      <c r="M4" s="16">
        <f t="shared" ref="M4:M45" si="0">L4/100</f>
        <v>4.0042484197250899E-2</v>
      </c>
      <c r="N4" s="11">
        <v>1</v>
      </c>
      <c r="O4" s="11">
        <f t="shared" ref="O4:O45" si="1">K4-K$3</f>
        <v>11297.384999999998</v>
      </c>
      <c r="P4" s="16">
        <f>SQRT((M4^2)+(M$3^2))</f>
        <v>7.0719357004938435E-2</v>
      </c>
      <c r="Q4" s="11">
        <f t="shared" ref="Q4:Q45" si="2">O4*AP4</f>
        <v>11300.954276523089</v>
      </c>
      <c r="R4" s="16">
        <f t="shared" ref="R4:R44" si="3">Q4*SQRT(((P4/O4)^2)+((AQ4/AP4)^2))</f>
        <v>21.452355827442705</v>
      </c>
      <c r="S4" s="14">
        <f t="shared" ref="S4:S45" si="4">Q4/7648.1</f>
        <v>1.4776159146092609</v>
      </c>
      <c r="T4" s="11">
        <v>1.4542248949224219</v>
      </c>
      <c r="U4" s="16">
        <v>5.7901122997300835E-4</v>
      </c>
      <c r="V4" s="11">
        <v>296.37599999999998</v>
      </c>
      <c r="W4" s="11">
        <v>18.5180198553156</v>
      </c>
      <c r="X4" s="11">
        <v>106.28166923068601</v>
      </c>
      <c r="Y4" s="11">
        <v>98.626999999999995</v>
      </c>
      <c r="Z4" s="11">
        <v>45.7962452472457</v>
      </c>
      <c r="AA4" s="11">
        <v>108.242150202487</v>
      </c>
      <c r="AB4" s="11">
        <v>607894.72950000002</v>
      </c>
      <c r="AC4" s="11">
        <v>0.87088477253375896</v>
      </c>
      <c r="AD4" s="11">
        <v>100.08118969634199</v>
      </c>
      <c r="AE4" s="11">
        <v>158843.10750000001</v>
      </c>
      <c r="AF4" s="11">
        <v>1.27250470007253</v>
      </c>
      <c r="AG4" s="11">
        <v>99.697080952750397</v>
      </c>
      <c r="AH4" s="11">
        <v>268106.74849999999</v>
      </c>
      <c r="AI4" s="11">
        <v>1.25418256613158</v>
      </c>
      <c r="AJ4" s="11">
        <v>100.10295466017099</v>
      </c>
      <c r="AL4" s="25">
        <f t="shared" ref="AL4:AL45" si="5">AVERAGE(AJ4,AG4,AD4)</f>
        <v>99.960408436421133</v>
      </c>
      <c r="AM4" s="33">
        <f t="shared" ref="AM4:AM45" si="6">_xlfn.STDEV.P(AD4,AG4,AJ4)</f>
        <v>0.18641253740899288</v>
      </c>
      <c r="AN4" s="14">
        <v>99.991989757148957</v>
      </c>
      <c r="AO4" s="33">
        <v>3.545199599908868E-2</v>
      </c>
      <c r="AP4" s="14">
        <f>AN4/AL4</f>
        <v>1.000315938292188</v>
      </c>
      <c r="AQ4" s="37">
        <f t="shared" ref="AQ4:AQ43" si="7">AP4*SQRT(((AO4/AN4)^2)+((AM4/AL4)^2))</f>
        <v>1.8988676749117101E-3</v>
      </c>
    </row>
    <row r="5" spans="1:43" s="12" customFormat="1" x14ac:dyDescent="0.25">
      <c r="A5" s="10" t="s">
        <v>17</v>
      </c>
      <c r="B5" s="11">
        <v>1825.4345000000001</v>
      </c>
      <c r="C5" s="11">
        <v>12.441986720958401</v>
      </c>
      <c r="D5" s="11">
        <v>3.4753450847423699E-2</v>
      </c>
      <c r="E5" s="11">
        <v>7193.5625</v>
      </c>
      <c r="F5" s="11">
        <v>4.3665901476670204</v>
      </c>
      <c r="G5" s="11">
        <v>0.600331729495303</v>
      </c>
      <c r="H5" s="11">
        <v>5038.5445</v>
      </c>
      <c r="I5" s="11">
        <v>4.5926564646464696</v>
      </c>
      <c r="J5" s="11">
        <v>0.42051403679926003</v>
      </c>
      <c r="K5" s="11">
        <v>58769.762000000002</v>
      </c>
      <c r="L5" s="11">
        <v>1.92871174427875</v>
      </c>
      <c r="M5" s="16">
        <f t="shared" si="0"/>
        <v>1.9287117442787501E-2</v>
      </c>
      <c r="N5" s="11">
        <v>4.9977454413850397</v>
      </c>
      <c r="O5" s="11">
        <f t="shared" si="1"/>
        <v>55832.071000000004</v>
      </c>
      <c r="P5" s="16">
        <f t="shared" ref="P5:P45" si="8">SQRT((M5^2)+(M$3^2))</f>
        <v>6.1398858407601717E-2</v>
      </c>
      <c r="Q5" s="11">
        <f t="shared" si="2"/>
        <v>55961.792866902979</v>
      </c>
      <c r="R5" s="16">
        <f t="shared" si="3"/>
        <v>216.23687602597886</v>
      </c>
      <c r="S5" s="14">
        <f t="shared" si="4"/>
        <v>7.317084356494159</v>
      </c>
      <c r="T5" s="11">
        <v>7.2463302356859263</v>
      </c>
      <c r="U5" s="16">
        <v>1.5002385027468228E-3</v>
      </c>
      <c r="V5" s="11">
        <v>319.40800000000002</v>
      </c>
      <c r="W5" s="11">
        <v>21.381447781783798</v>
      </c>
      <c r="X5" s="11">
        <v>114.541040454136</v>
      </c>
      <c r="Y5" s="11">
        <v>84.105000000000004</v>
      </c>
      <c r="Z5" s="11">
        <v>52.023512561527497</v>
      </c>
      <c r="AA5" s="11">
        <v>92.304399837571495</v>
      </c>
      <c r="AB5" s="11">
        <v>605539.45750000002</v>
      </c>
      <c r="AC5" s="11">
        <v>0.86125513919860497</v>
      </c>
      <c r="AD5" s="11">
        <v>99.693427782346504</v>
      </c>
      <c r="AE5" s="11">
        <v>158170.65549999999</v>
      </c>
      <c r="AF5" s="11">
        <v>0.95637987306139904</v>
      </c>
      <c r="AG5" s="11">
        <v>99.275019822519496</v>
      </c>
      <c r="AH5" s="11">
        <v>268411.32150000002</v>
      </c>
      <c r="AI5" s="11">
        <v>0.81333471108870203</v>
      </c>
      <c r="AJ5" s="11">
        <v>100.216673010717</v>
      </c>
      <c r="AL5" s="25">
        <f t="shared" si="5"/>
        <v>99.728373538527663</v>
      </c>
      <c r="AM5" s="33">
        <f t="shared" si="6"/>
        <v>0.38522165577490314</v>
      </c>
      <c r="AN5" s="14">
        <v>99.960085358757553</v>
      </c>
      <c r="AO5" s="33">
        <v>1.001923260108536E-2</v>
      </c>
      <c r="AP5" s="14">
        <f t="shared" ref="AP5:AP45" si="9">AN5/AL5</f>
        <v>1.0023234292509582</v>
      </c>
      <c r="AQ5" s="37">
        <f t="shared" si="7"/>
        <v>3.8729866794400322E-3</v>
      </c>
    </row>
    <row r="6" spans="1:43" s="12" customFormat="1" x14ac:dyDescent="0.25">
      <c r="A6" s="10" t="s">
        <v>84</v>
      </c>
      <c r="B6" s="11">
        <v>2151.933</v>
      </c>
      <c r="C6" s="11">
        <v>8.7179827537013708</v>
      </c>
      <c r="D6" s="11">
        <v>6.9605509057697398E-2</v>
      </c>
      <c r="E6" s="11">
        <v>14002.799000000001</v>
      </c>
      <c r="F6" s="11">
        <v>3.4727313151989199</v>
      </c>
      <c r="G6" s="11">
        <v>1.20084717266728</v>
      </c>
      <c r="H6" s="11">
        <v>9795.4789999999994</v>
      </c>
      <c r="I6" s="11">
        <v>3.91880812760605</v>
      </c>
      <c r="J6" s="11">
        <v>0.84956076653551904</v>
      </c>
      <c r="K6" s="11">
        <v>116029.2755</v>
      </c>
      <c r="L6" s="11">
        <v>1.1890150764598699</v>
      </c>
      <c r="M6" s="16">
        <f t="shared" si="0"/>
        <v>1.1890150764598699E-2</v>
      </c>
      <c r="N6" s="11">
        <v>10.025189575336</v>
      </c>
      <c r="O6" s="11">
        <f t="shared" si="1"/>
        <v>113091.5845</v>
      </c>
      <c r="P6" s="16">
        <f t="shared" si="8"/>
        <v>5.9491197665786942E-2</v>
      </c>
      <c r="Q6" s="11">
        <f t="shared" si="2"/>
        <v>113097.42296964624</v>
      </c>
      <c r="R6" s="16">
        <f t="shared" si="3"/>
        <v>483.06568212673972</v>
      </c>
      <c r="S6" s="14">
        <f t="shared" si="4"/>
        <v>14.787649608353217</v>
      </c>
      <c r="T6" s="11">
        <v>14.702252783625221</v>
      </c>
      <c r="U6" s="16">
        <v>5.7606569502205267E-3</v>
      </c>
      <c r="V6" s="11">
        <v>290.87299999999999</v>
      </c>
      <c r="W6" s="11">
        <v>18.903897546289599</v>
      </c>
      <c r="X6" s="11">
        <v>104.308270487953</v>
      </c>
      <c r="Y6" s="11">
        <v>99.626999999999995</v>
      </c>
      <c r="Z6" s="11">
        <v>35.791959135430297</v>
      </c>
      <c r="AA6" s="11">
        <v>109.339640242765</v>
      </c>
      <c r="AB6" s="11">
        <v>605772.64650000003</v>
      </c>
      <c r="AC6" s="11">
        <v>0.80204966231576902</v>
      </c>
      <c r="AD6" s="11">
        <v>99.731819022493099</v>
      </c>
      <c r="AE6" s="11">
        <v>158542.44149999999</v>
      </c>
      <c r="AF6" s="11">
        <v>1.1428311131718201</v>
      </c>
      <c r="AG6" s="11">
        <v>99.508369443554201</v>
      </c>
      <c r="AH6" s="11">
        <v>269173.87050000002</v>
      </c>
      <c r="AI6" s="11">
        <v>1.11208033902755</v>
      </c>
      <c r="AJ6" s="11">
        <v>100.50138575442899</v>
      </c>
      <c r="AL6" s="25">
        <f t="shared" si="5"/>
        <v>99.913858073492108</v>
      </c>
      <c r="AM6" s="33">
        <f t="shared" si="6"/>
        <v>0.42534222337807653</v>
      </c>
      <c r="AN6" s="14">
        <v>99.919016229425466</v>
      </c>
      <c r="AO6" s="33">
        <v>3.4705001915985377E-2</v>
      </c>
      <c r="AP6" s="14">
        <f t="shared" si="9"/>
        <v>1.0000516260309913</v>
      </c>
      <c r="AQ6" s="37">
        <f t="shared" si="7"/>
        <v>4.2714555693849068E-3</v>
      </c>
    </row>
    <row r="7" spans="1:43" s="12" customFormat="1" x14ac:dyDescent="0.25">
      <c r="A7" s="10" t="s">
        <v>16</v>
      </c>
      <c r="B7" s="11">
        <v>2919.1864999999998</v>
      </c>
      <c r="C7" s="11">
        <v>5.7377875148123803</v>
      </c>
      <c r="D7" s="11">
        <v>0.14072718675596799</v>
      </c>
      <c r="E7" s="11">
        <v>26678.390500000001</v>
      </c>
      <c r="F7" s="11">
        <v>2.3063576172334401</v>
      </c>
      <c r="G7" s="11">
        <v>2.38210257382956</v>
      </c>
      <c r="H7" s="11">
        <v>19334.629499999999</v>
      </c>
      <c r="I7" s="11">
        <v>3.18086793604486</v>
      </c>
      <c r="J7" s="11">
        <v>1.70195422797999</v>
      </c>
      <c r="K7" s="11">
        <v>230603.7855</v>
      </c>
      <c r="L7" s="11">
        <v>0.93455321031878202</v>
      </c>
      <c r="M7" s="16">
        <f t="shared" si="0"/>
        <v>9.3455321031878195E-3</v>
      </c>
      <c r="N7" s="11">
        <v>20.043258473688098</v>
      </c>
      <c r="O7" s="11">
        <f t="shared" si="1"/>
        <v>227666.09450000001</v>
      </c>
      <c r="P7" s="16">
        <f t="shared" si="8"/>
        <v>5.9035293552218072E-2</v>
      </c>
      <c r="Q7" s="11">
        <f t="shared" si="2"/>
        <v>226128.1721898001</v>
      </c>
      <c r="R7" s="16">
        <f t="shared" si="3"/>
        <v>1007.2642188158358</v>
      </c>
      <c r="S7" s="14">
        <f t="shared" si="4"/>
        <v>29.566581528719563</v>
      </c>
      <c r="T7" s="11">
        <v>29.442379706217881</v>
      </c>
      <c r="U7" s="16">
        <v>7.4073870273560025E-3</v>
      </c>
      <c r="V7" s="11">
        <v>289.37150000000003</v>
      </c>
      <c r="W7" s="11">
        <v>23.116002204186199</v>
      </c>
      <c r="X7" s="11">
        <v>103.769826328001</v>
      </c>
      <c r="Y7" s="11">
        <v>88.612499999999997</v>
      </c>
      <c r="Z7" s="11">
        <v>38.1481952272567</v>
      </c>
      <c r="AA7" s="11">
        <v>97.251336194123994</v>
      </c>
      <c r="AB7" s="11">
        <v>608049.96699999995</v>
      </c>
      <c r="AC7" s="11">
        <v>0.71574789796077798</v>
      </c>
      <c r="AD7" s="11">
        <v>100.10674733474799</v>
      </c>
      <c r="AE7" s="11">
        <v>159811.035</v>
      </c>
      <c r="AF7" s="11">
        <v>1.05770683065208</v>
      </c>
      <c r="AG7" s="11">
        <v>100.304595800846</v>
      </c>
      <c r="AH7" s="11">
        <v>270882.00650000002</v>
      </c>
      <c r="AI7" s="11">
        <v>1.0281265171089</v>
      </c>
      <c r="AJ7" s="11">
        <v>101.13915209756701</v>
      </c>
      <c r="AL7" s="25">
        <f t="shared" si="5"/>
        <v>100.51683174438699</v>
      </c>
      <c r="AM7" s="33">
        <f t="shared" si="6"/>
        <v>0.44739838352479472</v>
      </c>
      <c r="AN7" s="14">
        <v>99.837823838401661</v>
      </c>
      <c r="AO7" s="33">
        <v>1.7411525576596004E-2</v>
      </c>
      <c r="AP7" s="14">
        <f t="shared" si="9"/>
        <v>0.99324483378353945</v>
      </c>
      <c r="AQ7" s="37">
        <f t="shared" si="7"/>
        <v>4.4243048984578337E-3</v>
      </c>
    </row>
    <row r="8" spans="1:43" s="12" customFormat="1" x14ac:dyDescent="0.25">
      <c r="A8" s="10" t="s">
        <v>82</v>
      </c>
      <c r="B8" s="11">
        <v>5037</v>
      </c>
      <c r="C8" s="11">
        <v>4.7825238784839303</v>
      </c>
      <c r="D8" s="11">
        <v>0.34252467171713402</v>
      </c>
      <c r="E8" s="11">
        <v>65401.155500000001</v>
      </c>
      <c r="F8" s="11">
        <v>1.5187342978045</v>
      </c>
      <c r="G8" s="11">
        <v>5.9668720054159801</v>
      </c>
      <c r="H8" s="11">
        <v>47237.159</v>
      </c>
      <c r="I8" s="11">
        <v>1.7454864622603701</v>
      </c>
      <c r="J8" s="11">
        <v>4.2337438314774802</v>
      </c>
      <c r="K8" s="11">
        <v>565134.52450000006</v>
      </c>
      <c r="L8" s="11">
        <v>0.85392294877595099</v>
      </c>
      <c r="M8" s="16">
        <f t="shared" si="0"/>
        <v>8.5392294877595105E-3</v>
      </c>
      <c r="N8" s="11">
        <v>49.911419089667802</v>
      </c>
      <c r="O8" s="11">
        <f t="shared" si="1"/>
        <v>562196.83350000007</v>
      </c>
      <c r="P8" s="16">
        <f t="shared" si="8"/>
        <v>5.8913032129991987E-2</v>
      </c>
      <c r="Q8" s="11">
        <f t="shared" si="2"/>
        <v>558618.71548390377</v>
      </c>
      <c r="R8" s="16">
        <f t="shared" si="3"/>
        <v>2111.3330739131893</v>
      </c>
      <c r="S8" s="14">
        <f t="shared" si="4"/>
        <v>73.040195013650944</v>
      </c>
      <c r="T8" s="11">
        <v>73.115162866797675</v>
      </c>
      <c r="U8" s="16">
        <v>1.4232300418801082E-2</v>
      </c>
      <c r="V8" s="11">
        <v>285.36649999999997</v>
      </c>
      <c r="W8" s="11">
        <v>27.096249584238802</v>
      </c>
      <c r="X8" s="11">
        <v>102.33361663062701</v>
      </c>
      <c r="Y8" s="11">
        <v>64.079499999999996</v>
      </c>
      <c r="Z8" s="11">
        <v>42.838245903162203</v>
      </c>
      <c r="AA8" s="11">
        <v>70.326613035986696</v>
      </c>
      <c r="AB8" s="11">
        <v>607152.60100000002</v>
      </c>
      <c r="AC8" s="11">
        <v>0.78035078106973998</v>
      </c>
      <c r="AD8" s="11">
        <v>99.959008832479498</v>
      </c>
      <c r="AE8" s="11">
        <v>159287.2285</v>
      </c>
      <c r="AF8" s="11">
        <v>0.87252315001650904</v>
      </c>
      <c r="AG8" s="11">
        <v>99.975831274289007</v>
      </c>
      <c r="AH8" s="11">
        <v>269895.44150000002</v>
      </c>
      <c r="AI8" s="11">
        <v>0.83585475824455202</v>
      </c>
      <c r="AJ8" s="11">
        <v>100.770798551761</v>
      </c>
      <c r="AL8" s="25">
        <f t="shared" si="5"/>
        <v>100.23521288617651</v>
      </c>
      <c r="AM8" s="33">
        <f t="shared" si="6"/>
        <v>0.3787785214975487</v>
      </c>
      <c r="AN8" s="14">
        <v>99.597262973078557</v>
      </c>
      <c r="AO8" s="33">
        <v>7.0529238908805031E-3</v>
      </c>
      <c r="AP8" s="14">
        <f t="shared" si="9"/>
        <v>0.99363547106122885</v>
      </c>
      <c r="AQ8" s="37">
        <f t="shared" si="7"/>
        <v>3.7555050958886023E-3</v>
      </c>
    </row>
    <row r="9" spans="1:43" s="9" customFormat="1" x14ac:dyDescent="0.25">
      <c r="A9" s="7" t="s">
        <v>74</v>
      </c>
      <c r="B9" s="8">
        <v>1608.7925</v>
      </c>
      <c r="C9" s="8">
        <v>8.5524085093278295</v>
      </c>
      <c r="D9" s="8">
        <v>4.81828007240598E-3</v>
      </c>
      <c r="E9" s="8">
        <v>620.94299999999998</v>
      </c>
      <c r="F9" s="8">
        <v>11.506780282350899</v>
      </c>
      <c r="G9" s="8" t="s">
        <v>20</v>
      </c>
      <c r="H9" s="8">
        <v>221.11949999999999</v>
      </c>
      <c r="I9" s="8">
        <v>34.5795902453061</v>
      </c>
      <c r="J9" s="8" t="s">
        <v>20</v>
      </c>
      <c r="K9" s="8">
        <v>1179.5139999999999</v>
      </c>
      <c r="L9" s="8">
        <v>9.3788351535481702</v>
      </c>
      <c r="M9" s="16">
        <f t="shared" si="0"/>
        <v>9.3788351535481707E-2</v>
      </c>
      <c r="N9" s="8" t="s">
        <v>20</v>
      </c>
      <c r="O9" s="8">
        <f t="shared" si="1"/>
        <v>-1758.1769999999999</v>
      </c>
      <c r="P9" s="16">
        <f t="shared" si="8"/>
        <v>0.11042681648154103</v>
      </c>
      <c r="Q9" s="8">
        <f t="shared" si="2"/>
        <v>-1743.8209828006204</v>
      </c>
      <c r="R9" s="16">
        <f t="shared" si="3"/>
        <v>-9.5753837211021526</v>
      </c>
      <c r="S9" s="8">
        <f t="shared" si="4"/>
        <v>-0.22800708447857904</v>
      </c>
      <c r="T9" s="8"/>
      <c r="U9" s="16"/>
      <c r="V9" s="8">
        <v>332.42899999999997</v>
      </c>
      <c r="W9" s="8">
        <v>24.149716924410399</v>
      </c>
      <c r="X9" s="8">
        <v>119.210425340405</v>
      </c>
      <c r="Y9" s="8">
        <v>115.1485</v>
      </c>
      <c r="Z9" s="8">
        <v>47.250800798928097</v>
      </c>
      <c r="AA9" s="8">
        <v>126.374331902938</v>
      </c>
      <c r="AB9" s="8">
        <v>607762.24549999996</v>
      </c>
      <c r="AC9" s="8">
        <v>0.69220007230319003</v>
      </c>
      <c r="AD9" s="8">
        <v>100.059378096911</v>
      </c>
      <c r="AE9" s="8">
        <v>161009.25</v>
      </c>
      <c r="AF9" s="8">
        <v>0.961432057881766</v>
      </c>
      <c r="AG9" s="8">
        <v>101.056649445061</v>
      </c>
      <c r="AH9" s="8">
        <v>271456.69750000001</v>
      </c>
      <c r="AI9" s="8">
        <v>0.77058895292519702</v>
      </c>
      <c r="AJ9" s="8">
        <v>101.35372434328001</v>
      </c>
      <c r="AL9" s="26">
        <f t="shared" si="5"/>
        <v>100.82325062841734</v>
      </c>
      <c r="AM9" s="33">
        <f t="shared" si="6"/>
        <v>0.55358787744457083</v>
      </c>
      <c r="AN9" s="19">
        <v>100</v>
      </c>
      <c r="AO9" s="33"/>
      <c r="AP9" s="19">
        <f t="shared" si="9"/>
        <v>0.99183471448018057</v>
      </c>
      <c r="AQ9" s="27">
        <f t="shared" si="7"/>
        <v>5.4458438003403232E-3</v>
      </c>
    </row>
    <row r="10" spans="1:43" s="9" customFormat="1" x14ac:dyDescent="0.25">
      <c r="A10" s="7" t="s">
        <v>46</v>
      </c>
      <c r="B10" s="8">
        <v>1860.384</v>
      </c>
      <c r="C10" s="8">
        <v>8.4774430944904005</v>
      </c>
      <c r="D10" s="8">
        <v>2.9602094247447801E-2</v>
      </c>
      <c r="E10" s="8">
        <v>7711.8434999999999</v>
      </c>
      <c r="F10" s="8">
        <v>4.3882713478510098</v>
      </c>
      <c r="G10" s="8">
        <v>0.63510304938884998</v>
      </c>
      <c r="H10" s="8">
        <v>6116.4754999999996</v>
      </c>
      <c r="I10" s="8">
        <v>3.68656567381344</v>
      </c>
      <c r="J10" s="8">
        <v>0.52010704833105204</v>
      </c>
      <c r="K10" s="8">
        <v>64663.027999999998</v>
      </c>
      <c r="L10" s="8">
        <v>2.0412169877410098</v>
      </c>
      <c r="M10" s="16">
        <f t="shared" si="0"/>
        <v>2.0412169877410097E-2</v>
      </c>
      <c r="N10" s="8">
        <v>5.4799297681529504</v>
      </c>
      <c r="O10" s="8">
        <f t="shared" si="1"/>
        <v>61725.337</v>
      </c>
      <c r="P10" s="16">
        <f t="shared" si="8"/>
        <v>6.1761505758919887E-2</v>
      </c>
      <c r="Q10" s="8">
        <f t="shared" si="2"/>
        <v>60773.4544488916</v>
      </c>
      <c r="R10" s="16">
        <f t="shared" si="3"/>
        <v>239.10772194741634</v>
      </c>
      <c r="S10" s="8">
        <f t="shared" si="4"/>
        <v>7.9462159816021751</v>
      </c>
      <c r="T10" s="8"/>
      <c r="U10" s="16"/>
      <c r="V10" s="8">
        <v>290.37549999999999</v>
      </c>
      <c r="W10" s="8">
        <v>24.281172812095999</v>
      </c>
      <c r="X10" s="8">
        <v>104.12986491381</v>
      </c>
      <c r="Y10" s="8">
        <v>1803.3895</v>
      </c>
      <c r="Z10" s="8">
        <v>8.6648532250137205</v>
      </c>
      <c r="AA10" s="8">
        <v>1979.20201499171</v>
      </c>
      <c r="AB10" s="8">
        <v>550588.35349999997</v>
      </c>
      <c r="AC10" s="8">
        <v>1.0156496776753501</v>
      </c>
      <c r="AD10" s="8">
        <v>90.646512919355501</v>
      </c>
      <c r="AE10" s="8">
        <v>144900.87049999999</v>
      </c>
      <c r="AF10" s="8">
        <v>0.87862774770663299</v>
      </c>
      <c r="AG10" s="8">
        <v>90.946305720961206</v>
      </c>
      <c r="AH10" s="8">
        <v>245093.38449999999</v>
      </c>
      <c r="AI10" s="8">
        <v>1.3453683959367999</v>
      </c>
      <c r="AJ10" s="8">
        <v>91.510460267699301</v>
      </c>
      <c r="AL10" s="26">
        <f t="shared" si="5"/>
        <v>91.034426302672003</v>
      </c>
      <c r="AM10" s="33">
        <f t="shared" si="6"/>
        <v>0.35816679807817436</v>
      </c>
      <c r="AN10" s="19">
        <v>89.630560626771739</v>
      </c>
      <c r="AO10" s="33"/>
      <c r="AP10" s="19">
        <f t="shared" si="9"/>
        <v>0.98457873869350609</v>
      </c>
      <c r="AQ10" s="27">
        <f t="shared" si="7"/>
        <v>3.8737368775327795E-3</v>
      </c>
    </row>
    <row r="11" spans="1:43" s="9" customFormat="1" x14ac:dyDescent="0.25">
      <c r="A11" s="7" t="s">
        <v>59</v>
      </c>
      <c r="B11" s="8">
        <v>4806.3729999999996</v>
      </c>
      <c r="C11" s="8">
        <v>7.0419558509543503</v>
      </c>
      <c r="D11" s="8">
        <v>0.319806031732288</v>
      </c>
      <c r="E11" s="8">
        <v>61659.530500000001</v>
      </c>
      <c r="F11" s="8">
        <v>1.7368202658824601</v>
      </c>
      <c r="G11" s="8">
        <v>5.6210630621563498</v>
      </c>
      <c r="H11" s="8">
        <v>44357.309500000003</v>
      </c>
      <c r="I11" s="8">
        <v>2.2517093305113098</v>
      </c>
      <c r="J11" s="8">
        <v>3.97366267224466</v>
      </c>
      <c r="K11" s="8">
        <v>531748.52500000002</v>
      </c>
      <c r="L11" s="8">
        <v>0.599278072011181</v>
      </c>
      <c r="M11" s="16">
        <f t="shared" si="0"/>
        <v>5.9927807201118101E-3</v>
      </c>
      <c r="N11" s="8">
        <v>46.947434745611602</v>
      </c>
      <c r="O11" s="8">
        <f t="shared" si="1"/>
        <v>528810.83400000003</v>
      </c>
      <c r="P11" s="16">
        <f t="shared" si="8"/>
        <v>5.8598125697535669E-2</v>
      </c>
      <c r="Q11" s="8">
        <f t="shared" si="2"/>
        <v>505804.33068570314</v>
      </c>
      <c r="R11" s="16">
        <f t="shared" si="3"/>
        <v>3814.3643243652268</v>
      </c>
      <c r="S11" s="8">
        <f t="shared" si="4"/>
        <v>66.134638758084108</v>
      </c>
      <c r="T11" s="8"/>
      <c r="U11" s="16"/>
      <c r="V11" s="8">
        <v>304.39299999999997</v>
      </c>
      <c r="W11" s="8">
        <v>23.779387501618899</v>
      </c>
      <c r="X11" s="8">
        <v>109.156598854618</v>
      </c>
      <c r="Y11" s="8">
        <v>152.69550000000001</v>
      </c>
      <c r="Z11" s="8">
        <v>28.772918321302299</v>
      </c>
      <c r="AA11" s="8">
        <v>167.58179044525201</v>
      </c>
      <c r="AB11" s="8">
        <v>559110.31599999999</v>
      </c>
      <c r="AC11" s="8">
        <v>0.76441257531840701</v>
      </c>
      <c r="AD11" s="8">
        <v>92.049532396509306</v>
      </c>
      <c r="AE11" s="8">
        <v>148833.22500000001</v>
      </c>
      <c r="AF11" s="8">
        <v>1.3046884276564801</v>
      </c>
      <c r="AG11" s="8">
        <v>93.414428330067196</v>
      </c>
      <c r="AH11" s="8">
        <v>250787.01250000001</v>
      </c>
      <c r="AI11" s="8">
        <v>1.0597674393185701</v>
      </c>
      <c r="AJ11" s="8">
        <v>93.636288836821905</v>
      </c>
      <c r="AL11" s="26">
        <f t="shared" si="5"/>
        <v>93.033416521132793</v>
      </c>
      <c r="AM11" s="33">
        <f t="shared" si="6"/>
        <v>0.70158225895897675</v>
      </c>
      <c r="AN11" s="19">
        <v>88.985894292165369</v>
      </c>
      <c r="AO11" s="33"/>
      <c r="AP11" s="19">
        <f t="shared" si="9"/>
        <v>0.9564938881068823</v>
      </c>
      <c r="AQ11" s="27">
        <f t="shared" si="7"/>
        <v>7.2130979146191876E-3</v>
      </c>
    </row>
    <row r="12" spans="1:43" x14ac:dyDescent="0.25">
      <c r="A12" s="2" t="s">
        <v>13</v>
      </c>
      <c r="B12" s="3">
        <v>1647.2315000000001</v>
      </c>
      <c r="C12" s="3">
        <v>6.7779834497932097</v>
      </c>
      <c r="D12" s="3">
        <v>8.6048349960597195E-3</v>
      </c>
      <c r="E12" s="4">
        <v>2190.8755000000001</v>
      </c>
      <c r="F12" s="4">
        <v>8.1593770416610898</v>
      </c>
      <c r="G12" s="4">
        <v>0.12484344030183001</v>
      </c>
      <c r="H12" s="3">
        <v>1378.6735000000001</v>
      </c>
      <c r="I12" s="3">
        <v>10.777182664216699</v>
      </c>
      <c r="J12" s="3">
        <v>9.2232940196037796E-2</v>
      </c>
      <c r="K12" s="4">
        <v>14810.049000000001</v>
      </c>
      <c r="L12" s="4">
        <v>3.2331197219001102</v>
      </c>
      <c r="M12" s="16">
        <f t="shared" si="0"/>
        <v>3.2331197219001101E-2</v>
      </c>
      <c r="N12" s="4">
        <v>1.05401916270411</v>
      </c>
      <c r="O12" s="4">
        <f t="shared" si="1"/>
        <v>11872.358</v>
      </c>
      <c r="P12" s="16">
        <f t="shared" si="8"/>
        <v>6.665683181879252E-2</v>
      </c>
      <c r="Q12" s="4">
        <f t="shared" si="2"/>
        <v>11546.65239525731</v>
      </c>
      <c r="R12" s="16">
        <f t="shared" si="3"/>
        <v>57.803834492982013</v>
      </c>
      <c r="S12" s="4">
        <f t="shared" si="4"/>
        <v>1.5097412946035367</v>
      </c>
      <c r="T12" s="4"/>
      <c r="U12" s="16">
        <f>S12*SQRT(((R12/Q12)^2)+((V$54/U$54)^2))</f>
        <v>7.6263998104752467E-3</v>
      </c>
      <c r="V12" s="3">
        <v>306.39400000000001</v>
      </c>
      <c r="W12" s="3">
        <v>25.077759089485699</v>
      </c>
      <c r="X12" s="3">
        <v>109.874165797052</v>
      </c>
      <c r="Y12" s="4">
        <v>138.178</v>
      </c>
      <c r="Z12" s="4">
        <v>21.4965536932398</v>
      </c>
      <c r="AA12" s="4">
        <v>151.64897878551801</v>
      </c>
      <c r="AB12" s="3">
        <v>554895.47400000005</v>
      </c>
      <c r="AC12" s="3">
        <v>0.63025261654731701</v>
      </c>
      <c r="AD12" s="3">
        <v>91.355618826820901</v>
      </c>
      <c r="AE12" s="4">
        <v>145378.06400000001</v>
      </c>
      <c r="AF12" s="4">
        <v>1.32488042350752</v>
      </c>
      <c r="AG12" s="4">
        <v>91.245813831501195</v>
      </c>
      <c r="AH12" s="3">
        <v>247125.14300000001</v>
      </c>
      <c r="AI12" s="3">
        <v>1.13631041975221</v>
      </c>
      <c r="AJ12" s="3">
        <v>92.269057468791004</v>
      </c>
      <c r="AL12" s="28">
        <f t="shared" si="5"/>
        <v>91.623496709037695</v>
      </c>
      <c r="AM12" s="33">
        <f t="shared" si="6"/>
        <v>0.45867621488310439</v>
      </c>
      <c r="AN12" s="18">
        <v>89.109902829518816</v>
      </c>
      <c r="AO12" s="33">
        <v>9.2123842410083117E-4</v>
      </c>
      <c r="AP12" s="18">
        <f t="shared" si="9"/>
        <v>0.97256605598123891</v>
      </c>
      <c r="AQ12" s="37">
        <f t="shared" si="7"/>
        <v>4.8687714891949944E-3</v>
      </c>
    </row>
    <row r="13" spans="1:43" x14ac:dyDescent="0.25">
      <c r="A13" s="2" t="s">
        <v>8</v>
      </c>
      <c r="B13" s="3">
        <v>1855.9005</v>
      </c>
      <c r="C13" s="3">
        <v>9.3456458736438108</v>
      </c>
      <c r="D13" s="3">
        <v>2.9160432939916301E-2</v>
      </c>
      <c r="E13" s="4">
        <v>7033.723</v>
      </c>
      <c r="F13" s="4">
        <v>4.2224827392232402</v>
      </c>
      <c r="G13" s="4">
        <v>0.57242970999548703</v>
      </c>
      <c r="H13" s="3">
        <v>4799.3639999999996</v>
      </c>
      <c r="I13" s="3">
        <v>4.2124937279743202</v>
      </c>
      <c r="J13" s="3">
        <v>0.401157816519155</v>
      </c>
      <c r="K13" s="4">
        <v>56057.944000000003</v>
      </c>
      <c r="L13" s="4">
        <v>1.5632822041319501</v>
      </c>
      <c r="M13" s="16">
        <f t="shared" si="0"/>
        <v>1.5632822041319501E-2</v>
      </c>
      <c r="N13" s="4">
        <v>4.7159767747645596</v>
      </c>
      <c r="O13" s="4">
        <f t="shared" si="1"/>
        <v>53120.253000000004</v>
      </c>
      <c r="P13" s="16">
        <f t="shared" si="8"/>
        <v>6.0350741830406784E-2</v>
      </c>
      <c r="Q13" s="4">
        <f t="shared" si="2"/>
        <v>51839.375824085371</v>
      </c>
      <c r="R13" s="16">
        <f t="shared" si="3"/>
        <v>186.28908448779273</v>
      </c>
      <c r="S13" s="4">
        <f t="shared" si="4"/>
        <v>6.7780724394405629</v>
      </c>
      <c r="T13" s="4"/>
      <c r="U13" s="16">
        <f t="shared" ref="U13:U44" si="10">S13*SQRT(((R13/Q13)^2)+((V$54/U$54)^2))</f>
        <v>2.4783975028060321E-2</v>
      </c>
      <c r="V13" s="3">
        <v>287.86849999999998</v>
      </c>
      <c r="W13" s="3">
        <v>26.172890055132399</v>
      </c>
      <c r="X13" s="3">
        <v>103.230844261795</v>
      </c>
      <c r="Y13" s="4">
        <v>71.591999999999999</v>
      </c>
      <c r="Z13" s="4">
        <v>50.994605180360303</v>
      </c>
      <c r="AA13" s="4">
        <v>78.571506963574294</v>
      </c>
      <c r="AB13" s="3">
        <v>554049.54399999999</v>
      </c>
      <c r="AC13" s="3">
        <v>0.80252435260997401</v>
      </c>
      <c r="AD13" s="3">
        <v>91.216348527719205</v>
      </c>
      <c r="AE13" s="4">
        <v>144965.747</v>
      </c>
      <c r="AF13" s="4">
        <v>1.3090523411392301</v>
      </c>
      <c r="AG13" s="4">
        <v>90.987025131291503</v>
      </c>
      <c r="AH13" s="3">
        <v>245785.65100000001</v>
      </c>
      <c r="AI13" s="3">
        <v>1.0814410854929299</v>
      </c>
      <c r="AJ13" s="3">
        <v>91.768931650646394</v>
      </c>
      <c r="AL13" s="28">
        <f t="shared" si="5"/>
        <v>91.324101769885701</v>
      </c>
      <c r="AM13" s="33">
        <f t="shared" si="6"/>
        <v>0.32817934339876181</v>
      </c>
      <c r="AN13" s="18">
        <v>89.122023448309335</v>
      </c>
      <c r="AO13" s="33">
        <v>9.1965243326601505E-4</v>
      </c>
      <c r="AP13" s="18">
        <f t="shared" si="9"/>
        <v>0.97588721620142449</v>
      </c>
      <c r="AQ13" s="37">
        <f t="shared" si="7"/>
        <v>3.5069312485738399E-3</v>
      </c>
    </row>
    <row r="14" spans="1:43" x14ac:dyDescent="0.25">
      <c r="A14" s="2" t="s">
        <v>3</v>
      </c>
      <c r="B14" s="3">
        <v>2054.0735</v>
      </c>
      <c r="C14" s="3">
        <v>6.79903436230365</v>
      </c>
      <c r="D14" s="3">
        <v>4.8682089301560302E-2</v>
      </c>
      <c r="E14" s="4">
        <v>11442.404</v>
      </c>
      <c r="F14" s="4">
        <v>3.86796676616349</v>
      </c>
      <c r="G14" s="4">
        <v>0.97988938801741698</v>
      </c>
      <c r="H14" s="3">
        <v>7956.5635000000002</v>
      </c>
      <c r="I14" s="3">
        <v>5.0153819119177001</v>
      </c>
      <c r="J14" s="3">
        <v>0.68628664213635304</v>
      </c>
      <c r="K14" s="4">
        <v>94765.551999999996</v>
      </c>
      <c r="L14" s="4">
        <v>1.37277406676929</v>
      </c>
      <c r="M14" s="16">
        <f t="shared" si="0"/>
        <v>1.37277406676929E-2</v>
      </c>
      <c r="N14" s="4">
        <v>8.1524095857056391</v>
      </c>
      <c r="O14" s="4">
        <f t="shared" si="1"/>
        <v>91827.86099999999</v>
      </c>
      <c r="P14" s="16">
        <f t="shared" si="8"/>
        <v>5.9885538975150553E-2</v>
      </c>
      <c r="Q14" s="4">
        <f t="shared" si="2"/>
        <v>89238.96487164624</v>
      </c>
      <c r="R14" s="16">
        <f t="shared" si="3"/>
        <v>330.19876008152551</v>
      </c>
      <c r="S14" s="4">
        <f t="shared" si="4"/>
        <v>11.668122131202029</v>
      </c>
      <c r="T14" s="4"/>
      <c r="U14" s="16">
        <f t="shared" si="10"/>
        <v>4.3887210411406995E-2</v>
      </c>
      <c r="V14" s="3">
        <v>288.36849999999998</v>
      </c>
      <c r="W14" s="3">
        <v>22.0924408004072</v>
      </c>
      <c r="X14" s="3">
        <v>103.410146346361</v>
      </c>
      <c r="Y14" s="4">
        <v>74.593999999999994</v>
      </c>
      <c r="Z14" s="4">
        <v>50.692016764352097</v>
      </c>
      <c r="AA14" s="4">
        <v>81.866172064488495</v>
      </c>
      <c r="AB14" s="3">
        <v>555489.71849999996</v>
      </c>
      <c r="AC14" s="3">
        <v>0.82812539048439104</v>
      </c>
      <c r="AD14" s="3">
        <v>91.453452701082995</v>
      </c>
      <c r="AE14" s="4">
        <v>145817.08350000001</v>
      </c>
      <c r="AF14" s="4">
        <v>1.38939339140783</v>
      </c>
      <c r="AG14" s="4">
        <v>91.5213622221126</v>
      </c>
      <c r="AH14" s="3">
        <v>246953.52900000001</v>
      </c>
      <c r="AI14" s="3">
        <v>1.1644612083530299</v>
      </c>
      <c r="AJ14" s="3">
        <v>92.204981989314405</v>
      </c>
      <c r="AL14" s="28">
        <f t="shared" si="5"/>
        <v>91.726598970836676</v>
      </c>
      <c r="AM14" s="33">
        <f t="shared" si="6"/>
        <v>0.33940208213614087</v>
      </c>
      <c r="AN14" s="18">
        <v>89.14055771542013</v>
      </c>
      <c r="AO14" s="33">
        <v>9.2183151204278937E-4</v>
      </c>
      <c r="AP14" s="18">
        <f t="shared" si="9"/>
        <v>0.97180707358136387</v>
      </c>
      <c r="AQ14" s="37">
        <f t="shared" si="7"/>
        <v>3.5958450012565164E-3</v>
      </c>
    </row>
    <row r="15" spans="1:43" x14ac:dyDescent="0.25">
      <c r="A15" s="2" t="s">
        <v>7</v>
      </c>
      <c r="B15" s="3">
        <v>2232.2964999999999</v>
      </c>
      <c r="C15" s="3">
        <v>8.4561682029400398</v>
      </c>
      <c r="D15" s="3">
        <v>6.6238507995031601E-2</v>
      </c>
      <c r="E15" s="4">
        <v>14755.098</v>
      </c>
      <c r="F15" s="4">
        <v>3.2011425922129</v>
      </c>
      <c r="G15" s="4">
        <v>1.28605561565448</v>
      </c>
      <c r="H15" s="3">
        <v>10396.633</v>
      </c>
      <c r="I15" s="3">
        <v>3.5463858574892502</v>
      </c>
      <c r="J15" s="3">
        <v>0.90665097165032404</v>
      </c>
      <c r="K15" s="4">
        <v>125252.914</v>
      </c>
      <c r="L15" s="4">
        <v>1.0764217206739</v>
      </c>
      <c r="M15" s="16">
        <f t="shared" si="0"/>
        <v>1.0764217206739E-2</v>
      </c>
      <c r="N15" s="4">
        <v>10.8590550362806</v>
      </c>
      <c r="O15" s="4">
        <f t="shared" si="1"/>
        <v>122315.223</v>
      </c>
      <c r="P15" s="16">
        <f t="shared" si="8"/>
        <v>5.9276431122147547E-2</v>
      </c>
      <c r="Q15" s="4">
        <f t="shared" si="2"/>
        <v>118811.72894105385</v>
      </c>
      <c r="R15" s="16">
        <f t="shared" si="3"/>
        <v>401.31316484834338</v>
      </c>
      <c r="S15" s="4">
        <f t="shared" si="4"/>
        <v>15.534803276768589</v>
      </c>
      <c r="T15" s="4"/>
      <c r="U15" s="16">
        <f t="shared" si="10"/>
        <v>5.3510848928038972E-2</v>
      </c>
      <c r="V15" s="3">
        <v>255.82550000000001</v>
      </c>
      <c r="W15" s="3">
        <v>24.867663635470201</v>
      </c>
      <c r="X15" s="3">
        <v>91.740090870296498</v>
      </c>
      <c r="Y15" s="4">
        <v>208.76849999999999</v>
      </c>
      <c r="Z15" s="4">
        <v>34.420330477662503</v>
      </c>
      <c r="AA15" s="4">
        <v>229.12134947375401</v>
      </c>
      <c r="AB15" s="3">
        <v>555538.60750000004</v>
      </c>
      <c r="AC15" s="3">
        <v>0.73346773476812099</v>
      </c>
      <c r="AD15" s="3">
        <v>91.461501577057106</v>
      </c>
      <c r="AE15" s="4">
        <v>146152.9185</v>
      </c>
      <c r="AF15" s="4">
        <v>1.2538000178017401</v>
      </c>
      <c r="AG15" s="4">
        <v>91.732147378036103</v>
      </c>
      <c r="AH15" s="3">
        <v>246970.78649999999</v>
      </c>
      <c r="AI15" s="3">
        <v>0.85425507642490905</v>
      </c>
      <c r="AJ15" s="3">
        <v>92.211425418096894</v>
      </c>
      <c r="AL15" s="28">
        <f t="shared" si="5"/>
        <v>91.801691457730044</v>
      </c>
      <c r="AM15" s="33">
        <f t="shared" si="6"/>
        <v>0.31007926524823098</v>
      </c>
      <c r="AN15" s="18">
        <v>89.172201254181431</v>
      </c>
      <c r="AO15" s="33">
        <v>9.2396806762813622E-4</v>
      </c>
      <c r="AP15" s="18">
        <f t="shared" si="9"/>
        <v>0.97135684362897212</v>
      </c>
      <c r="AQ15" s="37">
        <f t="shared" si="7"/>
        <v>3.2809747705548425E-3</v>
      </c>
    </row>
    <row r="16" spans="1:43" x14ac:dyDescent="0.25">
      <c r="A16" s="2" t="s">
        <v>57</v>
      </c>
      <c r="B16" s="3">
        <v>2470.915</v>
      </c>
      <c r="C16" s="3">
        <v>6.6858922634305404</v>
      </c>
      <c r="D16" s="3">
        <v>8.9744375890915204E-2</v>
      </c>
      <c r="E16" s="4">
        <v>17601.732</v>
      </c>
      <c r="F16" s="4">
        <v>2.98689567023587</v>
      </c>
      <c r="G16" s="4">
        <v>1.5491475864925299</v>
      </c>
      <c r="H16" s="3">
        <v>12214.585499999999</v>
      </c>
      <c r="I16" s="3">
        <v>3.5356473737940002</v>
      </c>
      <c r="J16" s="3">
        <v>1.0708314934554399</v>
      </c>
      <c r="K16" s="4">
        <v>147798.97200000001</v>
      </c>
      <c r="L16" s="4">
        <v>0.98736642823652299</v>
      </c>
      <c r="M16" s="16">
        <f t="shared" si="0"/>
        <v>9.8736642823652292E-3</v>
      </c>
      <c r="N16" s="4">
        <v>12.86067739095</v>
      </c>
      <c r="O16" s="4">
        <f t="shared" si="1"/>
        <v>144861.28100000002</v>
      </c>
      <c r="P16" s="16">
        <f t="shared" si="8"/>
        <v>5.9121198912621027E-2</v>
      </c>
      <c r="Q16" s="4">
        <f t="shared" si="2"/>
        <v>140858.44313671661</v>
      </c>
      <c r="R16" s="16">
        <f t="shared" si="3"/>
        <v>703.80614044829247</v>
      </c>
      <c r="S16" s="4">
        <f t="shared" si="4"/>
        <v>18.417442650686656</v>
      </c>
      <c r="T16" s="4"/>
      <c r="U16" s="16">
        <f t="shared" si="10"/>
        <v>9.2860462530912541E-2</v>
      </c>
      <c r="V16" s="3">
        <v>279.35700000000003</v>
      </c>
      <c r="W16" s="3">
        <v>18.747709732866099</v>
      </c>
      <c r="X16" s="3">
        <v>100.178584876228</v>
      </c>
      <c r="Y16" s="4">
        <v>161.20400000000001</v>
      </c>
      <c r="Z16" s="4">
        <v>31.664806284344099</v>
      </c>
      <c r="AA16" s="4">
        <v>176.91978445295601</v>
      </c>
      <c r="AB16" s="3">
        <v>554792.26300000004</v>
      </c>
      <c r="AC16" s="3">
        <v>0.80600682162384796</v>
      </c>
      <c r="AD16" s="3">
        <v>91.338626608977094</v>
      </c>
      <c r="AE16" s="4">
        <v>145390.99849999999</v>
      </c>
      <c r="AF16" s="4">
        <v>1.45896085084007</v>
      </c>
      <c r="AG16" s="4">
        <v>91.2539321056516</v>
      </c>
      <c r="AH16" s="3">
        <v>247113.20300000001</v>
      </c>
      <c r="AI16" s="3">
        <v>1.26343682252067</v>
      </c>
      <c r="AJ16" s="3">
        <v>92.264599433753304</v>
      </c>
      <c r="AL16" s="28">
        <f t="shared" si="5"/>
        <v>91.619052716127328</v>
      </c>
      <c r="AM16" s="33">
        <f t="shared" si="6"/>
        <v>0.45777812180257299</v>
      </c>
      <c r="AN16" s="18">
        <v>89.087415478912277</v>
      </c>
      <c r="AO16" s="33">
        <v>9.2135061747384943E-4</v>
      </c>
      <c r="AP16" s="18">
        <f t="shared" si="9"/>
        <v>0.97236778637016608</v>
      </c>
      <c r="AQ16" s="37">
        <f t="shared" si="7"/>
        <v>4.8584834625373342E-3</v>
      </c>
    </row>
    <row r="17" spans="1:43" x14ac:dyDescent="0.25">
      <c r="A17" s="2" t="s">
        <v>22</v>
      </c>
      <c r="B17" s="3">
        <v>2462.4304999999999</v>
      </c>
      <c r="C17" s="3">
        <v>7.9566994742389303</v>
      </c>
      <c r="D17" s="3">
        <v>8.8908583460057505E-2</v>
      </c>
      <c r="E17" s="4">
        <v>19360.369500000001</v>
      </c>
      <c r="F17" s="4">
        <v>2.54940939512043</v>
      </c>
      <c r="G17" s="4">
        <v>1.7116846059564601</v>
      </c>
      <c r="H17" s="3">
        <v>13826.093000000001</v>
      </c>
      <c r="I17" s="3">
        <v>3.8459293844704598</v>
      </c>
      <c r="J17" s="3">
        <v>1.2163678274591401</v>
      </c>
      <c r="K17" s="4">
        <v>163777.70199999999</v>
      </c>
      <c r="L17" s="4">
        <v>0.95414083306680397</v>
      </c>
      <c r="M17" s="16">
        <f t="shared" si="0"/>
        <v>9.5414083306680393E-3</v>
      </c>
      <c r="N17" s="4">
        <v>14.2792572228313</v>
      </c>
      <c r="O17" s="4">
        <f t="shared" si="1"/>
        <v>160840.011</v>
      </c>
      <c r="P17" s="16">
        <f t="shared" si="8"/>
        <v>5.9066618215684125E-2</v>
      </c>
      <c r="Q17" s="4">
        <f t="shared" si="2"/>
        <v>157383.40126386855</v>
      </c>
      <c r="R17" s="16">
        <f t="shared" si="3"/>
        <v>263.70769333328514</v>
      </c>
      <c r="S17" s="4">
        <f t="shared" si="4"/>
        <v>20.578104531042815</v>
      </c>
      <c r="T17" s="4"/>
      <c r="U17" s="16">
        <f t="shared" si="10"/>
        <v>3.7175566849414823E-2</v>
      </c>
      <c r="V17" s="3">
        <v>305.89350000000002</v>
      </c>
      <c r="W17" s="3">
        <v>22.7143623088071</v>
      </c>
      <c r="X17" s="3">
        <v>109.694684410401</v>
      </c>
      <c r="Y17" s="4">
        <v>95.621499999999997</v>
      </c>
      <c r="Z17" s="4">
        <v>39.104504207018003</v>
      </c>
      <c r="AA17" s="4">
        <v>104.943643886432</v>
      </c>
      <c r="AB17" s="3">
        <v>552665.05700000003</v>
      </c>
      <c r="AC17" s="3">
        <v>0.72625396337744297</v>
      </c>
      <c r="AD17" s="3">
        <v>90.988412506307895</v>
      </c>
      <c r="AE17" s="4">
        <v>144749.31150000001</v>
      </c>
      <c r="AF17" s="4">
        <v>1.41751264102319</v>
      </c>
      <c r="AG17" s="4">
        <v>90.851180473602795</v>
      </c>
      <c r="AH17" s="3">
        <v>244317.30249999999</v>
      </c>
      <c r="AI17" s="3">
        <v>1.15602599847511</v>
      </c>
      <c r="AJ17" s="3">
        <v>91.220694710908106</v>
      </c>
      <c r="AL17" s="28">
        <f t="shared" si="5"/>
        <v>91.020095896939594</v>
      </c>
      <c r="AM17" s="33">
        <f t="shared" si="6"/>
        <v>0.15250807809046729</v>
      </c>
      <c r="AN17" s="18">
        <v>89.063984679930414</v>
      </c>
      <c r="AO17" s="33">
        <v>9.2281007383536061E-4</v>
      </c>
      <c r="AP17" s="18">
        <f t="shared" si="9"/>
        <v>0.97850901828070969</v>
      </c>
      <c r="AQ17" s="37">
        <f t="shared" si="7"/>
        <v>1.6395652136552805E-3</v>
      </c>
    </row>
    <row r="18" spans="1:43" x14ac:dyDescent="0.25">
      <c r="A18" s="2" t="s">
        <v>77</v>
      </c>
      <c r="B18" s="3">
        <v>2529.8180000000002</v>
      </c>
      <c r="C18" s="3">
        <v>7.6031247288630599</v>
      </c>
      <c r="D18" s="3">
        <v>9.5546801673791301E-2</v>
      </c>
      <c r="E18" s="4">
        <v>20625.23</v>
      </c>
      <c r="F18" s="4">
        <v>2.5826602825934901</v>
      </c>
      <c r="G18" s="4">
        <v>1.8285857045101299</v>
      </c>
      <c r="H18" s="3">
        <v>14610.759</v>
      </c>
      <c r="I18" s="3">
        <v>3.9108473420997201</v>
      </c>
      <c r="J18" s="3">
        <v>1.2872315454730701</v>
      </c>
      <c r="K18" s="4">
        <v>172948.655</v>
      </c>
      <c r="L18" s="4">
        <v>1.2274542240619499</v>
      </c>
      <c r="M18" s="16">
        <f t="shared" si="0"/>
        <v>1.2274542240619499E-2</v>
      </c>
      <c r="N18" s="4">
        <v>15.093447647535401</v>
      </c>
      <c r="O18" s="4">
        <f t="shared" si="1"/>
        <v>170010.96400000001</v>
      </c>
      <c r="P18" s="16">
        <f t="shared" si="8"/>
        <v>5.9569214378918905E-2</v>
      </c>
      <c r="Q18" s="4">
        <f t="shared" si="2"/>
        <v>165597.36794006563</v>
      </c>
      <c r="R18" s="16">
        <f t="shared" si="3"/>
        <v>704.73498717840755</v>
      </c>
      <c r="S18" s="4">
        <f t="shared" si="4"/>
        <v>21.65209240727313</v>
      </c>
      <c r="T18" s="4"/>
      <c r="U18" s="16">
        <f t="shared" si="10"/>
        <v>9.3298170539229591E-2</v>
      </c>
      <c r="V18" s="3">
        <v>276.35300000000001</v>
      </c>
      <c r="W18" s="3">
        <v>22.0349368247409</v>
      </c>
      <c r="X18" s="3">
        <v>99.101337952155106</v>
      </c>
      <c r="Y18" s="4">
        <v>279.85899999999998</v>
      </c>
      <c r="Z18" s="4">
        <v>27.0878490889197</v>
      </c>
      <c r="AA18" s="4">
        <v>307.142465182129</v>
      </c>
      <c r="AB18" s="3">
        <v>552855.74549999996</v>
      </c>
      <c r="AC18" s="3">
        <v>0.81729095195677504</v>
      </c>
      <c r="AD18" s="3">
        <v>91.019806645811499</v>
      </c>
      <c r="AE18" s="4">
        <v>145644.67600000001</v>
      </c>
      <c r="AF18" s="4">
        <v>1.3925571004869901</v>
      </c>
      <c r="AG18" s="4">
        <v>91.413151518136303</v>
      </c>
      <c r="AH18" s="3">
        <v>246320.63649999999</v>
      </c>
      <c r="AI18" s="3">
        <v>1.19297610138444</v>
      </c>
      <c r="AJ18" s="3">
        <v>91.968679063010995</v>
      </c>
      <c r="AL18" s="28">
        <f t="shared" si="5"/>
        <v>91.467212408986271</v>
      </c>
      <c r="AM18" s="33">
        <f t="shared" si="6"/>
        <v>0.38925711380365063</v>
      </c>
      <c r="AN18" s="18">
        <v>89.092663622229892</v>
      </c>
      <c r="AO18" s="33">
        <v>9.2311245845638692E-4</v>
      </c>
      <c r="AP18" s="18">
        <f t="shared" si="9"/>
        <v>0.97403934454524721</v>
      </c>
      <c r="AQ18" s="37">
        <f t="shared" si="7"/>
        <v>4.1452325674114837E-3</v>
      </c>
    </row>
    <row r="19" spans="1:43" x14ac:dyDescent="0.25">
      <c r="A19" s="2" t="s">
        <v>2</v>
      </c>
      <c r="B19" s="3">
        <v>2576.252</v>
      </c>
      <c r="C19" s="3">
        <v>7.1884149194812998</v>
      </c>
      <c r="D19" s="3">
        <v>0.100120929287021</v>
      </c>
      <c r="E19" s="4">
        <v>20710.2575</v>
      </c>
      <c r="F19" s="4">
        <v>2.2014474005804598</v>
      </c>
      <c r="G19" s="4">
        <v>1.83644412696641</v>
      </c>
      <c r="H19" s="3">
        <v>14991.994000000001</v>
      </c>
      <c r="I19" s="3">
        <v>3.6675213287678199</v>
      </c>
      <c r="J19" s="3">
        <v>1.3216611365819599</v>
      </c>
      <c r="K19" s="4">
        <v>175270.41899999999</v>
      </c>
      <c r="L19" s="4">
        <v>1.0811899973697501</v>
      </c>
      <c r="M19" s="16">
        <f t="shared" si="0"/>
        <v>1.0811899973697501E-2</v>
      </c>
      <c r="N19" s="4">
        <v>15.2995721383296</v>
      </c>
      <c r="O19" s="4">
        <f t="shared" si="1"/>
        <v>172332.728</v>
      </c>
      <c r="P19" s="16">
        <f t="shared" si="8"/>
        <v>5.9285108547982662E-2</v>
      </c>
      <c r="Q19" s="4">
        <f t="shared" si="2"/>
        <v>167777.36481213255</v>
      </c>
      <c r="R19" s="16">
        <f t="shared" si="3"/>
        <v>497.83907547217422</v>
      </c>
      <c r="S19" s="4">
        <f t="shared" si="4"/>
        <v>21.937130112332806</v>
      </c>
      <c r="T19" s="4"/>
      <c r="U19" s="16">
        <f t="shared" si="10"/>
        <v>6.6757888994193826E-2</v>
      </c>
      <c r="V19" s="3">
        <v>293.87700000000001</v>
      </c>
      <c r="W19" s="3">
        <v>17.6279347364122</v>
      </c>
      <c r="X19" s="3">
        <v>105.385517412025</v>
      </c>
      <c r="Y19" s="4">
        <v>100.6275</v>
      </c>
      <c r="Z19" s="4">
        <v>38.262871504743998</v>
      </c>
      <c r="AA19" s="4">
        <v>110.437679028063</v>
      </c>
      <c r="AB19" s="3">
        <v>555688.15300000005</v>
      </c>
      <c r="AC19" s="3">
        <v>0.88729945591327297</v>
      </c>
      <c r="AD19" s="3">
        <v>91.486122108914799</v>
      </c>
      <c r="AE19" s="4">
        <v>145419.18350000001</v>
      </c>
      <c r="AF19" s="4">
        <v>1.23460047016242</v>
      </c>
      <c r="AG19" s="4">
        <v>91.271622279754098</v>
      </c>
      <c r="AH19" s="3">
        <v>246202.15100000001</v>
      </c>
      <c r="AI19" s="3">
        <v>0.88535845654855505</v>
      </c>
      <c r="AJ19" s="3">
        <v>91.924440159287897</v>
      </c>
      <c r="AL19" s="28">
        <f t="shared" si="5"/>
        <v>91.560728182652269</v>
      </c>
      <c r="AM19" s="33">
        <f t="shared" si="6"/>
        <v>0.2716828367031941</v>
      </c>
      <c r="AN19" s="18">
        <v>89.140454474586832</v>
      </c>
      <c r="AO19" s="33">
        <v>9.230391999299997E-4</v>
      </c>
      <c r="AP19" s="18">
        <f t="shared" si="9"/>
        <v>0.97356646505434852</v>
      </c>
      <c r="AQ19" s="37">
        <f t="shared" si="7"/>
        <v>2.8888248790812808E-3</v>
      </c>
    </row>
    <row r="20" spans="1:43" x14ac:dyDescent="0.25">
      <c r="A20" s="2" t="s">
        <v>43</v>
      </c>
      <c r="B20" s="3">
        <v>2505.8409999999999</v>
      </c>
      <c r="C20" s="3">
        <v>7.7626443440188302</v>
      </c>
      <c r="D20" s="3">
        <v>9.3184871670293698E-2</v>
      </c>
      <c r="E20" s="4">
        <v>21002.021000000001</v>
      </c>
      <c r="F20" s="4">
        <v>2.9624843743538598</v>
      </c>
      <c r="G20" s="4">
        <v>1.8634095303985401</v>
      </c>
      <c r="H20" s="3">
        <v>15020.374</v>
      </c>
      <c r="I20" s="3">
        <v>3.6097750188636399</v>
      </c>
      <c r="J20" s="3">
        <v>1.32422415360734</v>
      </c>
      <c r="K20" s="4">
        <v>179106.85699999999</v>
      </c>
      <c r="L20" s="4">
        <v>1.4661486658151699</v>
      </c>
      <c r="M20" s="16">
        <f t="shared" si="0"/>
        <v>1.4661486658151699E-2</v>
      </c>
      <c r="N20" s="4">
        <v>15.6401682666241</v>
      </c>
      <c r="O20" s="4">
        <f t="shared" si="1"/>
        <v>176169.166</v>
      </c>
      <c r="P20" s="16">
        <f t="shared" si="8"/>
        <v>6.0106456437990147E-2</v>
      </c>
      <c r="Q20" s="4">
        <f t="shared" si="2"/>
        <v>171808.82979041763</v>
      </c>
      <c r="R20" s="16">
        <f t="shared" si="3"/>
        <v>858.43853329874082</v>
      </c>
      <c r="S20" s="4">
        <f t="shared" si="4"/>
        <v>22.464249917027448</v>
      </c>
      <c r="T20" s="4"/>
      <c r="U20" s="16">
        <f t="shared" si="10"/>
        <v>0.11326275219186725</v>
      </c>
      <c r="V20" s="3">
        <v>298.88299999999998</v>
      </c>
      <c r="W20" s="3">
        <v>23.672399607591899</v>
      </c>
      <c r="X20" s="3">
        <v>107.180689882701</v>
      </c>
      <c r="Y20" s="4">
        <v>81.602000000000004</v>
      </c>
      <c r="Z20" s="4">
        <v>31.916866251540998</v>
      </c>
      <c r="AA20" s="4">
        <v>89.557382266755994</v>
      </c>
      <c r="AB20" s="3">
        <v>552390.37300000002</v>
      </c>
      <c r="AC20" s="3">
        <v>1.04444620584486</v>
      </c>
      <c r="AD20" s="3">
        <v>90.94318970674</v>
      </c>
      <c r="AE20" s="4">
        <v>145066.91450000001</v>
      </c>
      <c r="AF20" s="4">
        <v>1.1604239432704899</v>
      </c>
      <c r="AG20" s="4">
        <v>91.050522406030197</v>
      </c>
      <c r="AH20" s="3">
        <v>246298.117</v>
      </c>
      <c r="AI20" s="3">
        <v>1.1181170470067101</v>
      </c>
      <c r="AJ20" s="3">
        <v>91.960270962505902</v>
      </c>
      <c r="AL20" s="28">
        <f t="shared" si="5"/>
        <v>91.317994358425366</v>
      </c>
      <c r="AM20" s="33">
        <f t="shared" si="6"/>
        <v>0.45626710320173119</v>
      </c>
      <c r="AN20" s="18">
        <v>89.057796581321284</v>
      </c>
      <c r="AO20" s="33">
        <v>9.2092389838000334E-4</v>
      </c>
      <c r="AP20" s="18">
        <f t="shared" si="9"/>
        <v>0.97524915222915709</v>
      </c>
      <c r="AQ20" s="37">
        <f t="shared" si="7"/>
        <v>4.8728080559644546E-3</v>
      </c>
    </row>
    <row r="21" spans="1:43" x14ac:dyDescent="0.25">
      <c r="A21" s="2" t="s">
        <v>32</v>
      </c>
      <c r="B21" s="3">
        <v>2507.8634999999999</v>
      </c>
      <c r="C21" s="3">
        <v>6.5789629246135304</v>
      </c>
      <c r="D21" s="3">
        <v>9.3384104411340305E-2</v>
      </c>
      <c r="E21" s="4">
        <v>19955.575499999999</v>
      </c>
      <c r="F21" s="4">
        <v>3.0737451526294999</v>
      </c>
      <c r="G21" s="4">
        <v>1.7666948108492</v>
      </c>
      <c r="H21" s="3">
        <v>14074.7565</v>
      </c>
      <c r="I21" s="3">
        <v>3.5833061213203901</v>
      </c>
      <c r="J21" s="3">
        <v>1.2388247965955099</v>
      </c>
      <c r="K21" s="4">
        <v>170867.821</v>
      </c>
      <c r="L21" s="4">
        <v>1.1690074060775899</v>
      </c>
      <c r="M21" s="16">
        <f t="shared" si="0"/>
        <v>1.16900740607759E-2</v>
      </c>
      <c r="N21" s="4">
        <v>14.908712743954601</v>
      </c>
      <c r="O21" s="4">
        <f t="shared" si="1"/>
        <v>167930.13</v>
      </c>
      <c r="P21" s="16">
        <f t="shared" si="8"/>
        <v>5.9451532747703588E-2</v>
      </c>
      <c r="Q21" s="4">
        <f t="shared" si="2"/>
        <v>163250.26435631383</v>
      </c>
      <c r="R21" s="16">
        <f t="shared" si="3"/>
        <v>861.61240629720044</v>
      </c>
      <c r="S21" s="4">
        <f t="shared" si="4"/>
        <v>21.345205260955506</v>
      </c>
      <c r="T21" s="4"/>
      <c r="U21" s="16">
        <f t="shared" si="10"/>
        <v>0.11357561858080517</v>
      </c>
      <c r="V21" s="3">
        <v>311.89699999999999</v>
      </c>
      <c r="W21" s="3">
        <v>23.227530755311399</v>
      </c>
      <c r="X21" s="3">
        <v>111.847564539785</v>
      </c>
      <c r="Y21" s="4">
        <v>137.67750000000001</v>
      </c>
      <c r="Z21" s="4">
        <v>29.930410604235501</v>
      </c>
      <c r="AA21" s="4">
        <v>151.09968502035801</v>
      </c>
      <c r="AB21" s="3">
        <v>554163.69350000005</v>
      </c>
      <c r="AC21" s="3">
        <v>0.75640879291665197</v>
      </c>
      <c r="AD21" s="3">
        <v>91.2351416134441</v>
      </c>
      <c r="AE21" s="4">
        <v>145798.99849999999</v>
      </c>
      <c r="AF21" s="4">
        <v>1.6204417159726301</v>
      </c>
      <c r="AG21" s="4">
        <v>91.510011262430396</v>
      </c>
      <c r="AH21" s="3">
        <v>247399.0785</v>
      </c>
      <c r="AI21" s="3">
        <v>1.0539249227362399</v>
      </c>
      <c r="AJ21" s="3">
        <v>92.371336703050204</v>
      </c>
      <c r="AL21" s="28">
        <f t="shared" si="5"/>
        <v>91.705496526308238</v>
      </c>
      <c r="AM21" s="33">
        <f t="shared" si="6"/>
        <v>0.4840080486288747</v>
      </c>
      <c r="AN21" s="18">
        <v>89.149853875816319</v>
      </c>
      <c r="AO21" s="33">
        <v>9.2129131537191378E-4</v>
      </c>
      <c r="AP21" s="18">
        <f t="shared" si="9"/>
        <v>0.97213206680846265</v>
      </c>
      <c r="AQ21" s="37">
        <f t="shared" si="7"/>
        <v>5.1307791184276412E-3</v>
      </c>
    </row>
    <row r="22" spans="1:43" s="9" customFormat="1" x14ac:dyDescent="0.25">
      <c r="A22" s="7" t="s">
        <v>59</v>
      </c>
      <c r="B22" s="8">
        <v>4748.4139999999998</v>
      </c>
      <c r="C22" s="8">
        <v>5.0539870300327996</v>
      </c>
      <c r="D22" s="8">
        <v>0.31409659764659198</v>
      </c>
      <c r="E22" s="8">
        <v>62337.003499999999</v>
      </c>
      <c r="F22" s="8">
        <v>1.37906823092971</v>
      </c>
      <c r="G22" s="8">
        <v>5.6836765582220696</v>
      </c>
      <c r="H22" s="8">
        <v>44557.334000000003</v>
      </c>
      <c r="I22" s="8">
        <v>2.0100423666787099</v>
      </c>
      <c r="J22" s="8">
        <v>3.9917270203416599</v>
      </c>
      <c r="K22" s="8">
        <v>535514.35849999997</v>
      </c>
      <c r="L22" s="8">
        <v>0.91956753527096302</v>
      </c>
      <c r="M22" s="16">
        <f t="shared" si="0"/>
        <v>9.195675352709631E-3</v>
      </c>
      <c r="N22" s="8">
        <v>47.281762658613701</v>
      </c>
      <c r="O22" s="8">
        <f t="shared" si="1"/>
        <v>532576.66749999998</v>
      </c>
      <c r="P22" s="16">
        <f t="shared" si="8"/>
        <v>5.9011756114330967E-2</v>
      </c>
      <c r="Q22" s="8">
        <f t="shared" si="2"/>
        <v>509052.84078822989</v>
      </c>
      <c r="R22" s="16">
        <f t="shared" si="3"/>
        <v>3163.7587688901485</v>
      </c>
      <c r="S22" s="8">
        <f t="shared" si="4"/>
        <v>66.559386094354139</v>
      </c>
      <c r="T22" s="8"/>
      <c r="U22" s="16">
        <f t="shared" si="10"/>
        <v>0.41610113700006107</v>
      </c>
      <c r="V22" s="8">
        <v>263.33749999999998</v>
      </c>
      <c r="W22" s="8">
        <v>29.353319130699902</v>
      </c>
      <c r="X22" s="8">
        <v>94.433925388816604</v>
      </c>
      <c r="Y22" s="8">
        <v>97.122</v>
      </c>
      <c r="Z22" s="8">
        <v>40.152685211013299</v>
      </c>
      <c r="AA22" s="8">
        <v>106.590427691869</v>
      </c>
      <c r="AB22" s="8">
        <v>561090.72699999996</v>
      </c>
      <c r="AC22" s="8">
        <v>0.76943637920573704</v>
      </c>
      <c r="AD22" s="8">
        <v>92.375578797883307</v>
      </c>
      <c r="AE22" s="8">
        <v>148374.43900000001</v>
      </c>
      <c r="AF22" s="8">
        <v>0.90509337502134102</v>
      </c>
      <c r="AG22" s="8">
        <v>93.126473594719499</v>
      </c>
      <c r="AH22" s="8">
        <v>251204.0675</v>
      </c>
      <c r="AI22" s="8">
        <v>1.1065307457534199</v>
      </c>
      <c r="AJ22" s="8">
        <v>93.792004565685005</v>
      </c>
      <c r="AL22" s="26">
        <f t="shared" si="5"/>
        <v>93.098018986095937</v>
      </c>
      <c r="AM22" s="33">
        <f t="shared" si="6"/>
        <v>0.57860333994144764</v>
      </c>
      <c r="AN22" s="19">
        <v>88.985894292165369</v>
      </c>
      <c r="AP22" s="19">
        <f t="shared" si="9"/>
        <v>0.95583015902255974</v>
      </c>
      <c r="AQ22" s="27">
        <f t="shared" si="7"/>
        <v>5.9404757313881711E-3</v>
      </c>
    </row>
    <row r="23" spans="1:43" x14ac:dyDescent="0.25">
      <c r="A23" s="2" t="s">
        <v>5</v>
      </c>
      <c r="B23" s="3">
        <v>2421.0014999999999</v>
      </c>
      <c r="C23" s="3">
        <v>7.1814631296510596</v>
      </c>
      <c r="D23" s="3">
        <v>8.4827489156562297E-2</v>
      </c>
      <c r="E23" s="4">
        <v>19370.089</v>
      </c>
      <c r="F23" s="4">
        <v>3.6071821556616501</v>
      </c>
      <c r="G23" s="4">
        <v>1.7125829028258801</v>
      </c>
      <c r="H23" s="3">
        <v>13690.7065</v>
      </c>
      <c r="I23" s="3">
        <v>3.56038295198704</v>
      </c>
      <c r="J23" s="3">
        <v>1.2041409809296699</v>
      </c>
      <c r="K23" s="4">
        <v>164103.226</v>
      </c>
      <c r="L23" s="4">
        <v>1.6026975115989099</v>
      </c>
      <c r="M23" s="16">
        <f t="shared" si="0"/>
        <v>1.6026975115989099E-2</v>
      </c>
      <c r="N23" s="4">
        <v>14.3081570028009</v>
      </c>
      <c r="O23" s="4">
        <f t="shared" si="1"/>
        <v>161165.535</v>
      </c>
      <c r="P23" s="16">
        <f t="shared" si="8"/>
        <v>6.0454039119593822E-2</v>
      </c>
      <c r="Q23" s="4">
        <f t="shared" si="2"/>
        <v>156734.03002126768</v>
      </c>
      <c r="R23" s="16">
        <f t="shared" si="3"/>
        <v>567.05786961976889</v>
      </c>
      <c r="S23" s="4">
        <f t="shared" si="4"/>
        <v>20.493198313472323</v>
      </c>
      <c r="T23" s="4"/>
      <c r="U23" s="16">
        <f t="shared" si="10"/>
        <v>7.5424321775866068E-2</v>
      </c>
      <c r="V23" s="3">
        <v>270.3485</v>
      </c>
      <c r="W23" s="3">
        <v>34.600035097246497</v>
      </c>
      <c r="X23" s="3">
        <v>96.948099218601499</v>
      </c>
      <c r="Y23" s="4">
        <v>171.22049999999999</v>
      </c>
      <c r="Z23" s="4">
        <v>31.1132293957988</v>
      </c>
      <c r="AA23" s="4">
        <v>187.9127934414</v>
      </c>
      <c r="AB23" s="3">
        <v>555131.51599999995</v>
      </c>
      <c r="AC23" s="3">
        <v>0.95915042900199599</v>
      </c>
      <c r="AD23" s="3">
        <v>91.394479772691795</v>
      </c>
      <c r="AE23" s="4">
        <v>145675.46</v>
      </c>
      <c r="AF23" s="4">
        <v>1.11894557587888</v>
      </c>
      <c r="AG23" s="4">
        <v>91.432472941573195</v>
      </c>
      <c r="AH23" s="3">
        <v>246715.43900000001</v>
      </c>
      <c r="AI23" s="3">
        <v>1.1034499451066699</v>
      </c>
      <c r="AJ23" s="3">
        <v>92.116086381097205</v>
      </c>
      <c r="AL23" s="28">
        <f t="shared" si="5"/>
        <v>91.64767969845407</v>
      </c>
      <c r="AM23" s="33">
        <f t="shared" si="6"/>
        <v>0.33157652256955278</v>
      </c>
      <c r="AN23" s="20">
        <v>89.127679694278456</v>
      </c>
      <c r="AO23" s="33">
        <v>9.2340353428309958E-4</v>
      </c>
      <c r="AP23" s="18">
        <f t="shared" si="9"/>
        <v>0.97250339547638187</v>
      </c>
      <c r="AQ23" s="37">
        <f t="shared" si="7"/>
        <v>3.5184809616525372E-3</v>
      </c>
    </row>
    <row r="24" spans="1:43" x14ac:dyDescent="0.25">
      <c r="A24" s="2" t="s">
        <v>4</v>
      </c>
      <c r="B24" s="3">
        <v>2529.8074999999999</v>
      </c>
      <c r="C24" s="3">
        <v>7.3131095978436402</v>
      </c>
      <c r="D24" s="3">
        <v>9.5545767338176504E-2</v>
      </c>
      <c r="E24" s="4">
        <v>19405.120999999999</v>
      </c>
      <c r="F24" s="4">
        <v>2.95631442915067</v>
      </c>
      <c r="G24" s="4">
        <v>1.7158206348006899</v>
      </c>
      <c r="H24" s="3">
        <v>13711.6075</v>
      </c>
      <c r="I24" s="3">
        <v>4.1448923962180304</v>
      </c>
      <c r="J24" s="3">
        <v>1.20602856439857</v>
      </c>
      <c r="K24" s="4">
        <v>163187.57949999999</v>
      </c>
      <c r="L24" s="4">
        <v>1.0272706129215201</v>
      </c>
      <c r="M24" s="16">
        <f t="shared" si="0"/>
        <v>1.0272706129215201E-2</v>
      </c>
      <c r="N24" s="4">
        <v>14.226866583723</v>
      </c>
      <c r="O24" s="4">
        <f t="shared" si="1"/>
        <v>160249.8885</v>
      </c>
      <c r="P24" s="16">
        <f t="shared" si="8"/>
        <v>5.9189149391776719E-2</v>
      </c>
      <c r="Q24" s="4">
        <f t="shared" si="2"/>
        <v>157440.78698680995</v>
      </c>
      <c r="R24" s="16">
        <f t="shared" si="3"/>
        <v>151.06574022512692</v>
      </c>
      <c r="S24" s="4">
        <f t="shared" si="4"/>
        <v>20.585607796290574</v>
      </c>
      <c r="T24" s="4"/>
      <c r="U24" s="16">
        <f t="shared" si="10"/>
        <v>2.4154219150351409E-2</v>
      </c>
      <c r="V24" s="3">
        <v>291.37200000000001</v>
      </c>
      <c r="W24" s="3">
        <v>19.049323984176901</v>
      </c>
      <c r="X24" s="3">
        <v>104.48721396835001</v>
      </c>
      <c r="Y24" s="4">
        <v>91.616</v>
      </c>
      <c r="Z24" s="4">
        <v>39.049272805711901</v>
      </c>
      <c r="AA24" s="4">
        <v>100.547647530099</v>
      </c>
      <c r="AB24" s="3">
        <v>551369.84550000005</v>
      </c>
      <c r="AC24" s="3">
        <v>0.85825334576852397</v>
      </c>
      <c r="AD24" s="3">
        <v>90.775174421590506</v>
      </c>
      <c r="AE24" s="4">
        <v>144369.22450000001</v>
      </c>
      <c r="AF24" s="4">
        <v>1.21496280922309</v>
      </c>
      <c r="AG24" s="4">
        <v>90.612620771488594</v>
      </c>
      <c r="AH24" s="3">
        <v>243226.4945</v>
      </c>
      <c r="AI24" s="3">
        <v>1.22345950936502</v>
      </c>
      <c r="AJ24" s="3">
        <v>90.813419980309703</v>
      </c>
      <c r="AL24" s="28">
        <f t="shared" si="5"/>
        <v>90.733738391129592</v>
      </c>
      <c r="AM24" s="33">
        <f t="shared" si="6"/>
        <v>8.7054730030648744E-2</v>
      </c>
      <c r="AN24" s="18">
        <v>89.143220705297239</v>
      </c>
      <c r="AO24" s="33">
        <v>9.2013342876633619E-4</v>
      </c>
      <c r="AP24" s="18">
        <f t="shared" si="9"/>
        <v>0.9824704931810917</v>
      </c>
      <c r="AQ24" s="37">
        <f t="shared" si="7"/>
        <v>9.4268851258902863E-4</v>
      </c>
    </row>
    <row r="25" spans="1:43" x14ac:dyDescent="0.25">
      <c r="A25" s="2" t="s">
        <v>44</v>
      </c>
      <c r="B25" s="3">
        <v>2403.5079999999998</v>
      </c>
      <c r="C25" s="3">
        <v>8.1219119335907095</v>
      </c>
      <c r="D25" s="3">
        <v>8.3104236768182294E-2</v>
      </c>
      <c r="E25" s="4">
        <v>18026.954000000002</v>
      </c>
      <c r="F25" s="4">
        <v>3.7666227231600402</v>
      </c>
      <c r="G25" s="4">
        <v>1.5884475084437499</v>
      </c>
      <c r="H25" s="3">
        <v>12998.282999999999</v>
      </c>
      <c r="I25" s="3">
        <v>2.5763542500167</v>
      </c>
      <c r="J25" s="3">
        <v>1.14160774557829</v>
      </c>
      <c r="K25" s="4">
        <v>153719.038</v>
      </c>
      <c r="L25" s="4">
        <v>1.0679414928804001</v>
      </c>
      <c r="M25" s="16">
        <f t="shared" si="0"/>
        <v>1.0679414928804001E-2</v>
      </c>
      <c r="N25" s="4">
        <v>13.3862564720789</v>
      </c>
      <c r="O25" s="4">
        <f t="shared" si="1"/>
        <v>150781.34700000001</v>
      </c>
      <c r="P25" s="16">
        <f t="shared" si="8"/>
        <v>5.9261090250909226E-2</v>
      </c>
      <c r="Q25" s="4">
        <f t="shared" si="2"/>
        <v>147873.48548825455</v>
      </c>
      <c r="R25" s="16">
        <f t="shared" si="3"/>
        <v>661.22604289796664</v>
      </c>
      <c r="S25" s="4">
        <f t="shared" si="4"/>
        <v>19.334669458853121</v>
      </c>
      <c r="T25" s="4"/>
      <c r="U25" s="16">
        <f t="shared" si="10"/>
        <v>8.7436769119638422E-2</v>
      </c>
      <c r="V25" s="3">
        <v>279.85899999999998</v>
      </c>
      <c r="W25" s="3">
        <v>20.684166834990702</v>
      </c>
      <c r="X25" s="3">
        <v>100.35860416913199</v>
      </c>
      <c r="Y25" s="4">
        <v>102.13</v>
      </c>
      <c r="Z25" s="4">
        <v>39.293783868545603</v>
      </c>
      <c r="AA25" s="4">
        <v>112.08665781358</v>
      </c>
      <c r="AB25" s="3">
        <v>552101.04949999996</v>
      </c>
      <c r="AC25" s="3">
        <v>1.06514846711972</v>
      </c>
      <c r="AD25" s="3">
        <v>90.895556722471596</v>
      </c>
      <c r="AE25" s="4">
        <v>144214.6275</v>
      </c>
      <c r="AF25" s="4">
        <v>1.39187665126064</v>
      </c>
      <c r="AG25" s="4">
        <v>90.515588738644198</v>
      </c>
      <c r="AH25" s="3">
        <v>245074.171</v>
      </c>
      <c r="AI25" s="3">
        <v>1.0927669505639199</v>
      </c>
      <c r="AJ25" s="3">
        <v>91.503286527649394</v>
      </c>
      <c r="AL25" s="28">
        <f t="shared" si="5"/>
        <v>90.97147732958841</v>
      </c>
      <c r="AM25" s="33">
        <f t="shared" si="6"/>
        <v>0.40678387754037632</v>
      </c>
      <c r="AN25" s="18">
        <v>89.217066304242309</v>
      </c>
      <c r="AO25" s="33">
        <v>9.1993040177877302E-4</v>
      </c>
      <c r="AP25" s="18">
        <f t="shared" si="9"/>
        <v>0.98071471326127979</v>
      </c>
      <c r="AQ25" s="37">
        <f t="shared" si="7"/>
        <v>4.3853305034065419E-3</v>
      </c>
    </row>
    <row r="26" spans="1:43" x14ac:dyDescent="0.25">
      <c r="A26" s="2" t="s">
        <v>56</v>
      </c>
      <c r="B26" s="3">
        <v>2387.029</v>
      </c>
      <c r="C26" s="3">
        <v>8.2956176106324104</v>
      </c>
      <c r="D26" s="3">
        <v>8.1480920901825502E-2</v>
      </c>
      <c r="E26" s="4">
        <v>17228.496500000001</v>
      </c>
      <c r="F26" s="4">
        <v>2.3385125706399399</v>
      </c>
      <c r="G26" s="4">
        <v>1.5146523674788701</v>
      </c>
      <c r="H26" s="3">
        <v>12124.7035</v>
      </c>
      <c r="I26" s="3">
        <v>4.1989190476144396</v>
      </c>
      <c r="J26" s="3">
        <v>1.06271418914695</v>
      </c>
      <c r="K26" s="4">
        <v>146066.2905</v>
      </c>
      <c r="L26" s="4">
        <v>1.17614076614675</v>
      </c>
      <c r="M26" s="16">
        <f t="shared" si="0"/>
        <v>1.17614076614675E-2</v>
      </c>
      <c r="N26" s="4">
        <v>12.706851208833299</v>
      </c>
      <c r="O26" s="4">
        <f t="shared" si="1"/>
        <v>143128.59950000001</v>
      </c>
      <c r="P26" s="16">
        <f t="shared" si="8"/>
        <v>5.9465600347462004E-2</v>
      </c>
      <c r="Q26" s="4">
        <f t="shared" si="2"/>
        <v>140663.93985464089</v>
      </c>
      <c r="R26" s="16">
        <f t="shared" si="3"/>
        <v>329.85457596156363</v>
      </c>
      <c r="S26" s="4">
        <f t="shared" si="4"/>
        <v>18.39201106871522</v>
      </c>
      <c r="T26" s="4"/>
      <c r="U26" s="16">
        <f t="shared" si="10"/>
        <v>4.4881976223726652E-2</v>
      </c>
      <c r="V26" s="3">
        <v>301.39049999999997</v>
      </c>
      <c r="W26" s="3">
        <v>24.6730612060549</v>
      </c>
      <c r="X26" s="3">
        <v>108.079889836799</v>
      </c>
      <c r="Y26" s="4">
        <v>69.587500000000006</v>
      </c>
      <c r="Z26" s="4">
        <v>43.1615584747383</v>
      </c>
      <c r="AA26" s="4">
        <v>76.371588177837296</v>
      </c>
      <c r="AB26" s="3">
        <v>551709.90500000003</v>
      </c>
      <c r="AC26" s="3">
        <v>0.71566087093379804</v>
      </c>
      <c r="AD26" s="3">
        <v>90.831160364017606</v>
      </c>
      <c r="AE26" s="4">
        <v>143950.755</v>
      </c>
      <c r="AF26" s="4">
        <v>0.93381637534255302</v>
      </c>
      <c r="AG26" s="4">
        <v>90.349970485464993</v>
      </c>
      <c r="AH26" s="3">
        <v>243090.9705</v>
      </c>
      <c r="AI26" s="3">
        <v>0.708018888495482</v>
      </c>
      <c r="AJ26" s="3">
        <v>90.762819415783497</v>
      </c>
      <c r="AL26" s="28">
        <f t="shared" si="5"/>
        <v>90.64798342175537</v>
      </c>
      <c r="AM26" s="33">
        <f t="shared" si="6"/>
        <v>0.21256591753883669</v>
      </c>
      <c r="AN26" s="18">
        <v>89.087034544638854</v>
      </c>
      <c r="AO26" s="33">
        <v>9.2360430725883585E-4</v>
      </c>
      <c r="AP26" s="18">
        <f t="shared" si="9"/>
        <v>0.98278010366922419</v>
      </c>
      <c r="AQ26" s="37">
        <f t="shared" si="7"/>
        <v>2.3046027973214452E-3</v>
      </c>
    </row>
    <row r="27" spans="1:43" x14ac:dyDescent="0.25">
      <c r="A27" s="2" t="s">
        <v>11</v>
      </c>
      <c r="B27" s="3">
        <v>2336.127</v>
      </c>
      <c r="C27" s="3">
        <v>8.7741967268927201</v>
      </c>
      <c r="D27" s="3">
        <v>7.6466658857448105E-2</v>
      </c>
      <c r="E27" s="4">
        <v>16170.8215</v>
      </c>
      <c r="F27" s="4">
        <v>3.5725864223490502</v>
      </c>
      <c r="G27" s="4">
        <v>1.4168997936474099</v>
      </c>
      <c r="H27" s="3">
        <v>11526.8315</v>
      </c>
      <c r="I27" s="3">
        <v>4.5746078300237096</v>
      </c>
      <c r="J27" s="3">
        <v>1.0087199638123101</v>
      </c>
      <c r="K27" s="4">
        <v>136382.67800000001</v>
      </c>
      <c r="L27" s="4">
        <v>1.4715312269682801</v>
      </c>
      <c r="M27" s="16">
        <f t="shared" si="0"/>
        <v>1.4715312269682802E-2</v>
      </c>
      <c r="N27" s="4">
        <v>11.847147252870901</v>
      </c>
      <c r="O27" s="4">
        <f t="shared" si="1"/>
        <v>133444.98700000002</v>
      </c>
      <c r="P27" s="16">
        <f t="shared" si="8"/>
        <v>6.0119608529157306E-2</v>
      </c>
      <c r="Q27" s="4">
        <f t="shared" si="2"/>
        <v>130224.01683867059</v>
      </c>
      <c r="R27" s="16">
        <f t="shared" si="3"/>
        <v>313.09710427297546</v>
      </c>
      <c r="S27" s="4">
        <f t="shared" si="4"/>
        <v>17.026976221371399</v>
      </c>
      <c r="T27" s="4"/>
      <c r="U27" s="16">
        <f t="shared" si="10"/>
        <v>4.2522278371806506E-2</v>
      </c>
      <c r="V27" s="3">
        <v>288.36849999999998</v>
      </c>
      <c r="W27" s="3">
        <v>17.619619167348599</v>
      </c>
      <c r="X27" s="3">
        <v>103.410146346361</v>
      </c>
      <c r="Y27" s="4">
        <v>71.089500000000001</v>
      </c>
      <c r="Z27" s="4">
        <v>53.2726998491055</v>
      </c>
      <c r="AA27" s="4">
        <v>78.020018218334698</v>
      </c>
      <c r="AB27" s="3">
        <v>554914.11899999995</v>
      </c>
      <c r="AC27" s="3">
        <v>0.94384726252699702</v>
      </c>
      <c r="AD27" s="3">
        <v>91.358688459919094</v>
      </c>
      <c r="AE27" s="4">
        <v>145043.37299999999</v>
      </c>
      <c r="AF27" s="4">
        <v>1.3553094930567999</v>
      </c>
      <c r="AG27" s="4">
        <v>91.035746701448602</v>
      </c>
      <c r="AH27" s="3">
        <v>245251.943</v>
      </c>
      <c r="AI27" s="3">
        <v>0.87911431389206496</v>
      </c>
      <c r="AJ27" s="3">
        <v>91.569661218161301</v>
      </c>
      <c r="AL27" s="28">
        <f t="shared" si="5"/>
        <v>91.321365459842994</v>
      </c>
      <c r="AM27" s="33">
        <f t="shared" si="6"/>
        <v>0.21956158215885399</v>
      </c>
      <c r="AN27" s="18">
        <v>89.117135837953825</v>
      </c>
      <c r="AO27" s="33">
        <v>9.1971494156478694E-4</v>
      </c>
      <c r="AP27" s="18">
        <f t="shared" si="9"/>
        <v>0.97586293622757492</v>
      </c>
      <c r="AQ27" s="37">
        <f t="shared" si="7"/>
        <v>2.346263473923452E-3</v>
      </c>
    </row>
    <row r="28" spans="1:43" x14ac:dyDescent="0.25">
      <c r="A28" s="2" t="s">
        <v>58</v>
      </c>
      <c r="B28" s="3">
        <v>2226.7855</v>
      </c>
      <c r="C28" s="3">
        <v>8.3508939883943505</v>
      </c>
      <c r="D28" s="3">
        <v>6.5695629559477706E-2</v>
      </c>
      <c r="E28" s="4">
        <v>15336.076499999999</v>
      </c>
      <c r="F28" s="4">
        <v>2.8909531827965802</v>
      </c>
      <c r="G28" s="4">
        <v>1.3397508847264901</v>
      </c>
      <c r="H28" s="3">
        <v>10839.1165</v>
      </c>
      <c r="I28" s="3">
        <v>4.0221963262832601</v>
      </c>
      <c r="J28" s="3">
        <v>0.94661195628559602</v>
      </c>
      <c r="K28" s="4">
        <v>128859.97349999999</v>
      </c>
      <c r="L28" s="4">
        <v>1.44157925556078</v>
      </c>
      <c r="M28" s="16">
        <f t="shared" si="0"/>
        <v>1.44157925556078E-2</v>
      </c>
      <c r="N28" s="4">
        <v>11.179287110988399</v>
      </c>
      <c r="O28" s="4">
        <f t="shared" si="1"/>
        <v>125922.28249999999</v>
      </c>
      <c r="P28" s="16">
        <f t="shared" si="8"/>
        <v>6.0046998172357986E-2</v>
      </c>
      <c r="Q28" s="4">
        <f t="shared" si="2"/>
        <v>122360.63107177142</v>
      </c>
      <c r="R28" s="16">
        <f t="shared" si="3"/>
        <v>262.91254698875429</v>
      </c>
      <c r="S28" s="4">
        <f t="shared" si="4"/>
        <v>15.998827299822363</v>
      </c>
      <c r="T28" s="4"/>
      <c r="U28" s="16">
        <f t="shared" si="10"/>
        <v>3.6034265456516612E-2</v>
      </c>
      <c r="V28" s="3">
        <v>272.85300000000001</v>
      </c>
      <c r="W28" s="3">
        <v>28.0473294495571</v>
      </c>
      <c r="X28" s="3">
        <v>97.846223360192795</v>
      </c>
      <c r="Y28" s="4">
        <v>154.6995</v>
      </c>
      <c r="Z28" s="4">
        <v>27.257557186455799</v>
      </c>
      <c r="AA28" s="4">
        <v>169.781160485969</v>
      </c>
      <c r="AB28" s="3">
        <v>558064.18599999999</v>
      </c>
      <c r="AC28" s="3">
        <v>0.94250554613066395</v>
      </c>
      <c r="AD28" s="3">
        <v>91.877302025202795</v>
      </c>
      <c r="AE28" s="4">
        <v>145711.43350000001</v>
      </c>
      <c r="AF28" s="4">
        <v>1.0429115076381701</v>
      </c>
      <c r="AG28" s="4">
        <v>91.4550515286967</v>
      </c>
      <c r="AH28" s="3">
        <v>246053.432</v>
      </c>
      <c r="AI28" s="3">
        <v>0.93883685414715901</v>
      </c>
      <c r="AJ28" s="3">
        <v>91.868912980664405</v>
      </c>
      <c r="AL28" s="28">
        <f t="shared" si="5"/>
        <v>91.733755511521295</v>
      </c>
      <c r="AM28" s="33">
        <f t="shared" si="6"/>
        <v>0.19710323276359173</v>
      </c>
      <c r="AN28" s="18">
        <v>89.139110188646214</v>
      </c>
      <c r="AO28" s="33">
        <v>9.2087496022667716E-4</v>
      </c>
      <c r="AP28" s="18">
        <f t="shared" si="9"/>
        <v>0.97171547912317613</v>
      </c>
      <c r="AQ28" s="37">
        <f t="shared" si="7"/>
        <v>2.0878952898114433E-3</v>
      </c>
    </row>
    <row r="29" spans="1:43" x14ac:dyDescent="0.25">
      <c r="A29" s="2" t="s">
        <v>50</v>
      </c>
      <c r="B29" s="3">
        <v>2184.8575000000001</v>
      </c>
      <c r="C29" s="3">
        <v>8.3798369059918905</v>
      </c>
      <c r="D29" s="3">
        <v>6.1565379687239699E-2</v>
      </c>
      <c r="E29" s="4">
        <v>13794.0715</v>
      </c>
      <c r="F29" s="4">
        <v>4.54860155327433</v>
      </c>
      <c r="G29" s="4">
        <v>1.1972355018243901</v>
      </c>
      <c r="H29" s="3">
        <v>9849.0069999999996</v>
      </c>
      <c r="I29" s="3">
        <v>4.0785863625238497</v>
      </c>
      <c r="J29" s="3">
        <v>0.85719449661368396</v>
      </c>
      <c r="K29" s="4">
        <v>116957.98850000001</v>
      </c>
      <c r="L29" s="4">
        <v>1.3609717619982999</v>
      </c>
      <c r="M29" s="16">
        <f t="shared" si="0"/>
        <v>1.3609717619982999E-2</v>
      </c>
      <c r="N29" s="4">
        <v>10.1226376851358</v>
      </c>
      <c r="O29" s="4">
        <f t="shared" si="1"/>
        <v>114020.2975</v>
      </c>
      <c r="P29" s="16">
        <f t="shared" si="8"/>
        <v>5.9858594438898433E-2</v>
      </c>
      <c r="Q29" s="4">
        <f t="shared" si="2"/>
        <v>111165.87364389097</v>
      </c>
      <c r="R29" s="16">
        <f t="shared" si="3"/>
        <v>429.60506890829458</v>
      </c>
      <c r="S29" s="4">
        <f t="shared" si="4"/>
        <v>14.535096774871009</v>
      </c>
      <c r="T29" s="4"/>
      <c r="U29" s="16">
        <f t="shared" si="10"/>
        <v>5.7022764200110904E-2</v>
      </c>
      <c r="V29" s="3">
        <v>286.86399999999998</v>
      </c>
      <c r="W29" s="3">
        <v>23.519216994065999</v>
      </c>
      <c r="X29" s="3">
        <v>102.870626373902</v>
      </c>
      <c r="Y29" s="4">
        <v>60.575499999999998</v>
      </c>
      <c r="Z29" s="4">
        <v>47.204808992232103</v>
      </c>
      <c r="AA29" s="4">
        <v>66.481007934852997</v>
      </c>
      <c r="AB29" s="3">
        <v>558086.21900000004</v>
      </c>
      <c r="AC29" s="3">
        <v>1.04078881151903</v>
      </c>
      <c r="AD29" s="3">
        <v>91.880929444138303</v>
      </c>
      <c r="AE29" s="4">
        <v>145015.198</v>
      </c>
      <c r="AF29" s="4">
        <v>1.29440542445644</v>
      </c>
      <c r="AG29" s="4">
        <v>91.018062803796099</v>
      </c>
      <c r="AH29" s="3">
        <v>244773.98050000001</v>
      </c>
      <c r="AI29" s="3">
        <v>1.2226166223106301</v>
      </c>
      <c r="AJ29" s="3">
        <v>91.391204470114303</v>
      </c>
      <c r="AL29" s="28">
        <f t="shared" si="5"/>
        <v>91.430065572682906</v>
      </c>
      <c r="AM29" s="33">
        <f t="shared" si="6"/>
        <v>0.35333397678258666</v>
      </c>
      <c r="AN29" s="18">
        <v>89.141173453836444</v>
      </c>
      <c r="AO29" s="33">
        <v>9.166072035442927E-4</v>
      </c>
      <c r="AP29" s="18">
        <f t="shared" si="9"/>
        <v>0.9749656515664763</v>
      </c>
      <c r="AQ29" s="37">
        <f t="shared" si="7"/>
        <v>3.7677946327434124E-3</v>
      </c>
    </row>
    <row r="30" spans="1:43" x14ac:dyDescent="0.25">
      <c r="A30" s="2" t="s">
        <v>52</v>
      </c>
      <c r="B30" s="3">
        <v>2235.3004999999998</v>
      </c>
      <c r="C30" s="3">
        <v>8.1829298954705099</v>
      </c>
      <c r="D30" s="3">
        <v>6.6534426489026105E-2</v>
      </c>
      <c r="E30" s="4">
        <v>12850.44</v>
      </c>
      <c r="F30" s="4">
        <v>3.9163135080072902</v>
      </c>
      <c r="G30" s="4">
        <v>1.11002307090427</v>
      </c>
      <c r="H30" s="3">
        <v>9038.6545000000006</v>
      </c>
      <c r="I30" s="3">
        <v>5.08410526979893</v>
      </c>
      <c r="J30" s="3">
        <v>0.78401101338401702</v>
      </c>
      <c r="K30" s="4">
        <v>107724.7365</v>
      </c>
      <c r="L30" s="4">
        <v>1.2562144379657201</v>
      </c>
      <c r="M30" s="16">
        <f t="shared" si="0"/>
        <v>1.2562144379657201E-2</v>
      </c>
      <c r="N30" s="4">
        <v>9.3029164012866694</v>
      </c>
      <c r="O30" s="4">
        <f t="shared" si="1"/>
        <v>104787.04549999999</v>
      </c>
      <c r="P30" s="16">
        <f t="shared" si="8"/>
        <v>5.9629140409033228E-2</v>
      </c>
      <c r="Q30" s="4">
        <f t="shared" si="2"/>
        <v>101654.42813612778</v>
      </c>
      <c r="R30" s="16">
        <f t="shared" si="3"/>
        <v>447.36156092776929</v>
      </c>
      <c r="S30" s="4">
        <f t="shared" si="4"/>
        <v>13.291461688017648</v>
      </c>
      <c r="T30" s="4"/>
      <c r="U30" s="16">
        <f t="shared" si="10"/>
        <v>5.9177926592525118E-2</v>
      </c>
      <c r="V30" s="3">
        <v>266.84050000000002</v>
      </c>
      <c r="W30" s="3">
        <v>31.378667254062901</v>
      </c>
      <c r="X30" s="3">
        <v>95.690115793286196</v>
      </c>
      <c r="Y30" s="4">
        <v>71.59</v>
      </c>
      <c r="Z30" s="4">
        <v>57.449829467322601</v>
      </c>
      <c r="AA30" s="4">
        <v>78.569311983493805</v>
      </c>
      <c r="AB30" s="3">
        <v>558988.89800000004</v>
      </c>
      <c r="AC30" s="3">
        <v>0.77366276563849601</v>
      </c>
      <c r="AD30" s="3">
        <v>92.029542656014996</v>
      </c>
      <c r="AE30" s="4">
        <v>145645.98149999999</v>
      </c>
      <c r="AF30" s="4">
        <v>0.873928287007119</v>
      </c>
      <c r="AG30" s="4">
        <v>91.413970908673406</v>
      </c>
      <c r="AH30" s="3">
        <v>247461.12650000001</v>
      </c>
      <c r="AI30" s="3">
        <v>1.1433221067519199</v>
      </c>
      <c r="AJ30" s="3">
        <v>92.394503550455198</v>
      </c>
      <c r="AL30" s="28">
        <f t="shared" si="5"/>
        <v>91.946005705047867</v>
      </c>
      <c r="AM30" s="33">
        <f t="shared" si="6"/>
        <v>0.40463554138883928</v>
      </c>
      <c r="AN30" s="18">
        <v>89.197272284461761</v>
      </c>
      <c r="AO30" s="33">
        <v>9.2306588770313933E-4</v>
      </c>
      <c r="AP30" s="18">
        <f t="shared" si="9"/>
        <v>0.97010491755994577</v>
      </c>
      <c r="AQ30" s="37">
        <f t="shared" si="7"/>
        <v>4.269244877104764E-3</v>
      </c>
    </row>
    <row r="31" spans="1:43" x14ac:dyDescent="0.25">
      <c r="A31" s="2" t="s">
        <v>85</v>
      </c>
      <c r="B31" s="3">
        <v>2084.029</v>
      </c>
      <c r="C31" s="3">
        <v>9.6230837567041299</v>
      </c>
      <c r="D31" s="3">
        <v>5.1632950302510097E-2</v>
      </c>
      <c r="E31" s="4">
        <v>11698.707</v>
      </c>
      <c r="F31" s="4">
        <v>4.6905643673771298</v>
      </c>
      <c r="G31" s="4">
        <v>1.00357745659304</v>
      </c>
      <c r="H31" s="3">
        <v>8313.3739999999998</v>
      </c>
      <c r="I31" s="3">
        <v>5.1392859814668501</v>
      </c>
      <c r="J31" s="3">
        <v>0.718510440104421</v>
      </c>
      <c r="K31" s="4">
        <v>97793.022500000006</v>
      </c>
      <c r="L31" s="4">
        <v>1.18757909871734</v>
      </c>
      <c r="M31" s="16">
        <f t="shared" si="0"/>
        <v>1.1875790987173401E-2</v>
      </c>
      <c r="N31" s="4">
        <v>8.4211861776447794</v>
      </c>
      <c r="O31" s="4">
        <f t="shared" si="1"/>
        <v>94855.3315</v>
      </c>
      <c r="P31" s="16">
        <f t="shared" si="8"/>
        <v>5.9488329326649235E-2</v>
      </c>
      <c r="Q31" s="4">
        <f t="shared" si="2"/>
        <v>93416.841976390744</v>
      </c>
      <c r="R31" s="16">
        <f t="shared" si="3"/>
        <v>478.5461840213041</v>
      </c>
      <c r="S31" s="4">
        <f t="shared" si="4"/>
        <v>12.214385530575012</v>
      </c>
      <c r="T31" s="4"/>
      <c r="U31" s="16">
        <f t="shared" si="10"/>
        <v>6.3112015425270743E-2</v>
      </c>
      <c r="V31" s="3">
        <v>299.38499999999999</v>
      </c>
      <c r="W31" s="3">
        <v>21.536558382731499</v>
      </c>
      <c r="X31" s="3">
        <v>107.360709175605</v>
      </c>
      <c r="Y31" s="4">
        <v>75.596000000000004</v>
      </c>
      <c r="Z31" s="4">
        <v>57.087170267152899</v>
      </c>
      <c r="AA31" s="4">
        <v>82.965857084846903</v>
      </c>
      <c r="AB31" s="3">
        <v>553262.7905</v>
      </c>
      <c r="AC31" s="3">
        <v>1.0370417968971599</v>
      </c>
      <c r="AD31" s="3">
        <v>91.086820794615605</v>
      </c>
      <c r="AE31" s="4">
        <v>143461.58799999999</v>
      </c>
      <c r="AF31" s="4">
        <v>1.61752452630968</v>
      </c>
      <c r="AG31" s="4">
        <v>90.042947267612007</v>
      </c>
      <c r="AH31" s="3">
        <v>241528.51500000001</v>
      </c>
      <c r="AI31" s="3">
        <v>0.80658416515598497</v>
      </c>
      <c r="AJ31" s="3">
        <v>90.179445767227094</v>
      </c>
      <c r="AL31" s="28">
        <f t="shared" si="5"/>
        <v>90.43640460981824</v>
      </c>
      <c r="AM31" s="33">
        <f t="shared" si="6"/>
        <v>0.4632773612600174</v>
      </c>
      <c r="AN31" s="18">
        <v>89.064928504818155</v>
      </c>
      <c r="AO31" s="33">
        <v>9.1982482666597078E-4</v>
      </c>
      <c r="AP31" s="18">
        <f t="shared" si="9"/>
        <v>0.98483491121836142</v>
      </c>
      <c r="AQ31" s="37">
        <f t="shared" si="7"/>
        <v>5.0450108904536066E-3</v>
      </c>
    </row>
    <row r="32" spans="1:43" x14ac:dyDescent="0.25">
      <c r="A32" s="2" t="s">
        <v>10</v>
      </c>
      <c r="B32" s="3">
        <v>1970.2104999999999</v>
      </c>
      <c r="C32" s="3">
        <v>11.9865912469158</v>
      </c>
      <c r="D32" s="3">
        <v>4.0420900000007899E-2</v>
      </c>
      <c r="E32" s="4">
        <v>10904.516</v>
      </c>
      <c r="F32" s="4">
        <v>4.1096790253093403</v>
      </c>
      <c r="G32" s="4">
        <v>0.93017663463565503</v>
      </c>
      <c r="H32" s="3">
        <v>7656.9409999999998</v>
      </c>
      <c r="I32" s="3">
        <v>4.7201272590733296</v>
      </c>
      <c r="J32" s="3">
        <v>0.65922753118898103</v>
      </c>
      <c r="K32" s="4">
        <v>90280.437000000005</v>
      </c>
      <c r="L32" s="4">
        <v>1.7296746894205901</v>
      </c>
      <c r="M32" s="16">
        <f t="shared" si="0"/>
        <v>1.7296746894205902E-2</v>
      </c>
      <c r="N32" s="4">
        <v>7.7542243930984398</v>
      </c>
      <c r="O32" s="4">
        <f t="shared" si="1"/>
        <v>87342.745999999999</v>
      </c>
      <c r="P32" s="16">
        <f t="shared" si="8"/>
        <v>6.080299637046737E-2</v>
      </c>
      <c r="Q32" s="4">
        <f t="shared" si="2"/>
        <v>85133.489719498146</v>
      </c>
      <c r="R32" s="16">
        <f t="shared" si="3"/>
        <v>273.46884991567657</v>
      </c>
      <c r="S32" s="4">
        <f t="shared" si="4"/>
        <v>11.131325390554274</v>
      </c>
      <c r="T32" s="4"/>
      <c r="U32" s="16">
        <f t="shared" si="10"/>
        <v>3.6538165451575268E-2</v>
      </c>
      <c r="V32" s="3">
        <v>297.887</v>
      </c>
      <c r="W32" s="3">
        <v>19.504103743590399</v>
      </c>
      <c r="X32" s="3">
        <v>106.823520130245</v>
      </c>
      <c r="Y32" s="4">
        <v>79.101500000000001</v>
      </c>
      <c r="Z32" s="4">
        <v>49.778062115174002</v>
      </c>
      <c r="AA32" s="4">
        <v>86.813108421041093</v>
      </c>
      <c r="AB32" s="3">
        <v>558350.77249999996</v>
      </c>
      <c r="AC32" s="3">
        <v>0.89460234535386796</v>
      </c>
      <c r="AD32" s="3">
        <v>91.9244844014911</v>
      </c>
      <c r="AE32" s="4">
        <v>145354.06700000001</v>
      </c>
      <c r="AF32" s="4">
        <v>1.3159060535098499</v>
      </c>
      <c r="AG32" s="4">
        <v>91.230752234625598</v>
      </c>
      <c r="AH32" s="3">
        <v>244825.226</v>
      </c>
      <c r="AI32" s="3">
        <v>0.97388300609620104</v>
      </c>
      <c r="AJ32" s="3">
        <v>91.410337990593504</v>
      </c>
      <c r="AL32" s="28">
        <f t="shared" si="5"/>
        <v>91.521858208903396</v>
      </c>
      <c r="AM32" s="33">
        <f t="shared" si="6"/>
        <v>0.29398826411371282</v>
      </c>
      <c r="AN32" s="18">
        <v>89.206895040110652</v>
      </c>
      <c r="AO32" s="33">
        <v>9.2307853888059935E-4</v>
      </c>
      <c r="AP32" s="18">
        <f t="shared" si="9"/>
        <v>0.97470589852416767</v>
      </c>
      <c r="AQ32" s="37">
        <f t="shared" si="7"/>
        <v>3.1309851821448268E-3</v>
      </c>
    </row>
    <row r="33" spans="1:43" s="9" customFormat="1" x14ac:dyDescent="0.25">
      <c r="A33" s="7" t="s">
        <v>59</v>
      </c>
      <c r="B33" s="8">
        <v>4794.8490000000002</v>
      </c>
      <c r="C33" s="8">
        <v>6.52414419629911</v>
      </c>
      <c r="D33" s="8">
        <v>0.31867082376797601</v>
      </c>
      <c r="E33" s="8">
        <v>61688.875</v>
      </c>
      <c r="F33" s="8">
        <v>1.8900334263473899</v>
      </c>
      <c r="G33" s="8">
        <v>5.6237751432803202</v>
      </c>
      <c r="H33" s="8">
        <v>44360.838499999998</v>
      </c>
      <c r="I33" s="8">
        <v>2.69799560535811</v>
      </c>
      <c r="J33" s="8">
        <v>3.9739813786253002</v>
      </c>
      <c r="K33" s="8">
        <v>529960.19299999997</v>
      </c>
      <c r="L33" s="8">
        <v>0.75983766589259405</v>
      </c>
      <c r="M33" s="16">
        <f t="shared" si="0"/>
        <v>7.5983766589259403E-3</v>
      </c>
      <c r="N33" s="8">
        <v>46.788667953262802</v>
      </c>
      <c r="O33" s="8">
        <f t="shared" si="1"/>
        <v>527022.50199999998</v>
      </c>
      <c r="P33" s="16">
        <f t="shared" si="8"/>
        <v>5.8784030504515063E-2</v>
      </c>
      <c r="Q33" s="8">
        <f t="shared" si="2"/>
        <v>509999.80258844246</v>
      </c>
      <c r="R33" s="16">
        <f t="shared" si="3"/>
        <v>1557.9398750065443</v>
      </c>
      <c r="S33" s="8">
        <f t="shared" si="4"/>
        <v>66.683202702428375</v>
      </c>
      <c r="T33" s="8"/>
      <c r="U33" s="16">
        <f t="shared" si="10"/>
        <v>0.20862165776475053</v>
      </c>
      <c r="V33" s="8">
        <v>277.85599999999999</v>
      </c>
      <c r="W33" s="8">
        <v>17.4156578108933</v>
      </c>
      <c r="X33" s="8">
        <v>99.640320018360597</v>
      </c>
      <c r="Y33" s="8">
        <v>128.66399999999999</v>
      </c>
      <c r="Z33" s="8">
        <v>44.762480434071399</v>
      </c>
      <c r="AA33" s="8">
        <v>141.20745854231399</v>
      </c>
      <c r="AB33" s="8">
        <v>559749.69900000002</v>
      </c>
      <c r="AC33" s="8">
        <v>0.74327627186436396</v>
      </c>
      <c r="AD33" s="8">
        <v>92.154797680457804</v>
      </c>
      <c r="AE33" s="8">
        <v>145876.71799999999</v>
      </c>
      <c r="AF33" s="8">
        <v>1.3289571124756001</v>
      </c>
      <c r="AG33" s="8">
        <v>91.558791517394297</v>
      </c>
      <c r="AH33" s="8">
        <v>246818.50599999999</v>
      </c>
      <c r="AI33" s="8">
        <v>0.80154960872460701</v>
      </c>
      <c r="AJ33" s="8">
        <v>92.154568483042397</v>
      </c>
      <c r="AL33" s="26">
        <f t="shared" si="5"/>
        <v>91.956052560298176</v>
      </c>
      <c r="AM33" s="33">
        <f t="shared" si="6"/>
        <v>0.28090599292250285</v>
      </c>
      <c r="AN33" s="19">
        <v>88.985894292165369</v>
      </c>
      <c r="AP33" s="19">
        <f t="shared" si="9"/>
        <v>0.96770024174118185</v>
      </c>
      <c r="AQ33" s="27">
        <f t="shared" si="7"/>
        <v>2.9561164239776854E-3</v>
      </c>
    </row>
    <row r="34" spans="1:43" x14ac:dyDescent="0.25">
      <c r="A34" s="2" t="s">
        <v>61</v>
      </c>
      <c r="B34" s="3">
        <v>1914.287</v>
      </c>
      <c r="C34" s="3">
        <v>12.5991481222967</v>
      </c>
      <c r="D34" s="3">
        <v>3.4911979261358299E-2</v>
      </c>
      <c r="E34" s="4">
        <v>10127.181</v>
      </c>
      <c r="F34" s="4">
        <v>3.9734688504810598</v>
      </c>
      <c r="G34" s="4">
        <v>0.85833368006144595</v>
      </c>
      <c r="H34" s="3">
        <v>7091.6824999999999</v>
      </c>
      <c r="I34" s="3">
        <v>4.65293400944807</v>
      </c>
      <c r="J34" s="3">
        <v>0.60817865313260799</v>
      </c>
      <c r="K34" s="4">
        <v>84765.408500000005</v>
      </c>
      <c r="L34" s="4">
        <v>1.6357292168320099</v>
      </c>
      <c r="M34" s="16">
        <f t="shared" si="0"/>
        <v>1.63572921683201E-2</v>
      </c>
      <c r="N34" s="4">
        <v>7.2646042416626999</v>
      </c>
      <c r="O34" s="4">
        <f t="shared" si="1"/>
        <v>81827.717499999999</v>
      </c>
      <c r="P34" s="16">
        <f t="shared" si="8"/>
        <v>6.0542447271188439E-2</v>
      </c>
      <c r="Q34" s="4">
        <f t="shared" si="2"/>
        <v>80207.143057470021</v>
      </c>
      <c r="R34" s="16">
        <f t="shared" si="3"/>
        <v>347.50120991205551</v>
      </c>
      <c r="S34" s="4">
        <f t="shared" si="4"/>
        <v>10.487198527408117</v>
      </c>
      <c r="T34" s="4"/>
      <c r="U34" s="16">
        <f t="shared" si="10"/>
        <v>4.5984981706956557E-2</v>
      </c>
      <c r="V34" s="3">
        <v>312.40050000000002</v>
      </c>
      <c r="W34" s="3">
        <v>24.4235382463383</v>
      </c>
      <c r="X34" s="3">
        <v>112.028121738943</v>
      </c>
      <c r="Y34" s="4">
        <v>104.133</v>
      </c>
      <c r="Z34" s="4">
        <v>41.199901649742799</v>
      </c>
      <c r="AA34" s="4">
        <v>114.28493036425699</v>
      </c>
      <c r="AB34" s="3">
        <v>554789.00399999996</v>
      </c>
      <c r="AC34" s="3">
        <v>0.523560542611608</v>
      </c>
      <c r="AD34" s="3">
        <v>91.338090061148407</v>
      </c>
      <c r="AE34" s="4">
        <v>143994.641</v>
      </c>
      <c r="AF34" s="4">
        <v>1.51238062595986</v>
      </c>
      <c r="AG34" s="4">
        <v>90.377515313588503</v>
      </c>
      <c r="AH34" s="3">
        <v>243546.84950000001</v>
      </c>
      <c r="AI34" s="3">
        <v>0.78871589749247595</v>
      </c>
      <c r="AJ34" s="3">
        <v>90.933030852544604</v>
      </c>
      <c r="AL34" s="28">
        <f t="shared" si="5"/>
        <v>90.882878742427181</v>
      </c>
      <c r="AM34" s="33">
        <f t="shared" si="6"/>
        <v>0.39375321122446422</v>
      </c>
      <c r="AN34" s="18">
        <v>89.0829694323144</v>
      </c>
      <c r="AO34" s="33">
        <v>9.1998321276287804E-4</v>
      </c>
      <c r="AP34" s="18">
        <f t="shared" si="9"/>
        <v>0.98019528722000615</v>
      </c>
      <c r="AQ34" s="37">
        <f t="shared" si="7"/>
        <v>4.2467420021212593E-3</v>
      </c>
    </row>
    <row r="35" spans="1:43" x14ac:dyDescent="0.25">
      <c r="A35" s="2" t="s">
        <v>73</v>
      </c>
      <c r="B35" s="3">
        <v>1960.749</v>
      </c>
      <c r="C35" s="3">
        <v>11.3773596481736</v>
      </c>
      <c r="D35" s="3">
        <v>3.9488865102894302E-2</v>
      </c>
      <c r="E35" s="4">
        <v>9152.6059999999998</v>
      </c>
      <c r="F35" s="4">
        <v>3.30178694261244</v>
      </c>
      <c r="G35" s="4">
        <v>0.76826138503528696</v>
      </c>
      <c r="H35" s="3">
        <v>6397.1115</v>
      </c>
      <c r="I35" s="3">
        <v>5.5185874600921503</v>
      </c>
      <c r="J35" s="3">
        <v>0.54545147560145701</v>
      </c>
      <c r="K35" s="4">
        <v>74718.230500000005</v>
      </c>
      <c r="L35" s="4">
        <v>1.5705629145980899</v>
      </c>
      <c r="M35" s="16">
        <f t="shared" si="0"/>
        <v>1.57056291459809E-2</v>
      </c>
      <c r="N35" s="4">
        <v>6.3726232094954502</v>
      </c>
      <c r="O35" s="4">
        <f t="shared" si="1"/>
        <v>71780.539499999999</v>
      </c>
      <c r="P35" s="16">
        <f t="shared" si="8"/>
        <v>6.0369642216729524E-2</v>
      </c>
      <c r="Q35" s="4">
        <f t="shared" si="2"/>
        <v>69550.035550322747</v>
      </c>
      <c r="R35" s="16">
        <f t="shared" si="3"/>
        <v>286.46561697056814</v>
      </c>
      <c r="S35" s="4">
        <f t="shared" si="4"/>
        <v>9.0937664976036849</v>
      </c>
      <c r="T35" s="4"/>
      <c r="U35" s="16">
        <f t="shared" si="10"/>
        <v>3.7955953843525382E-2</v>
      </c>
      <c r="V35" s="3">
        <v>284.86399999999998</v>
      </c>
      <c r="W35" s="3">
        <v>16.348037598014599</v>
      </c>
      <c r="X35" s="3">
        <v>102.153418035638</v>
      </c>
      <c r="Y35" s="4">
        <v>79.101500000000001</v>
      </c>
      <c r="Z35" s="4">
        <v>39.797260395968301</v>
      </c>
      <c r="AA35" s="4">
        <v>86.813108421041093</v>
      </c>
      <c r="AB35" s="3">
        <v>561912.8885</v>
      </c>
      <c r="AC35" s="3">
        <v>1.00138059317126</v>
      </c>
      <c r="AD35" s="3">
        <v>92.510935952748298</v>
      </c>
      <c r="AE35" s="4">
        <v>145956.23749999999</v>
      </c>
      <c r="AF35" s="4">
        <v>1.08661980028724</v>
      </c>
      <c r="AG35" s="4">
        <v>91.608701533343904</v>
      </c>
      <c r="AH35" s="3">
        <v>247082.55900000001</v>
      </c>
      <c r="AI35" s="3">
        <v>1.1954964035953599</v>
      </c>
      <c r="AJ35" s="3">
        <v>92.253157890562903</v>
      </c>
      <c r="AL35" s="28">
        <f t="shared" si="5"/>
        <v>92.124265125551702</v>
      </c>
      <c r="AM35" s="33">
        <f t="shared" si="6"/>
        <v>0.37944410703349579</v>
      </c>
      <c r="AN35" s="20">
        <v>89.261601531003805</v>
      </c>
      <c r="AO35" s="33">
        <v>9.2076859336585892E-4</v>
      </c>
      <c r="AP35" s="18">
        <f t="shared" si="9"/>
        <v>0.96892606317514163</v>
      </c>
      <c r="AQ35" s="37">
        <f t="shared" si="7"/>
        <v>3.9908534122764646E-3</v>
      </c>
    </row>
    <row r="36" spans="1:43" x14ac:dyDescent="0.25">
      <c r="A36" s="2" t="s">
        <v>23</v>
      </c>
      <c r="B36" s="3">
        <v>1908.81</v>
      </c>
      <c r="C36" s="3">
        <v>7.2486851069865796</v>
      </c>
      <c r="D36" s="3">
        <v>3.43724501030334E-2</v>
      </c>
      <c r="E36" s="4">
        <v>8614.2189999999991</v>
      </c>
      <c r="F36" s="4">
        <v>4.5251606418552903</v>
      </c>
      <c r="G36" s="4">
        <v>0.71850251301184198</v>
      </c>
      <c r="H36" s="3">
        <v>6060.0934999999999</v>
      </c>
      <c r="I36" s="3">
        <v>4.7691816462969001</v>
      </c>
      <c r="J36" s="3">
        <v>0.51501515171636303</v>
      </c>
      <c r="K36" s="4">
        <v>69007.094500000007</v>
      </c>
      <c r="L36" s="4">
        <v>1.3906943827087901</v>
      </c>
      <c r="M36" s="16">
        <f t="shared" si="0"/>
        <v>1.3906943827087901E-2</v>
      </c>
      <c r="N36" s="4">
        <v>5.8655927792465201</v>
      </c>
      <c r="O36" s="4">
        <f t="shared" si="1"/>
        <v>66069.4035</v>
      </c>
      <c r="P36" s="16">
        <f t="shared" si="8"/>
        <v>5.992687211188838E-2</v>
      </c>
      <c r="Q36" s="4">
        <f t="shared" si="2"/>
        <v>64379.843131826885</v>
      </c>
      <c r="R36" s="16">
        <f t="shared" si="3"/>
        <v>280.36901741888806</v>
      </c>
      <c r="S36" s="4">
        <f t="shared" si="4"/>
        <v>8.4177564534756186</v>
      </c>
      <c r="T36" s="4"/>
      <c r="U36" s="16">
        <f t="shared" si="10"/>
        <v>3.709684029674875E-2</v>
      </c>
      <c r="V36" s="3">
        <v>282.36149999999998</v>
      </c>
      <c r="W36" s="3">
        <v>27.506537658511899</v>
      </c>
      <c r="X36" s="3">
        <v>101.256011102385</v>
      </c>
      <c r="Y36" s="4">
        <v>73.593000000000004</v>
      </c>
      <c r="Z36" s="4">
        <v>37.006605771500801</v>
      </c>
      <c r="AA36" s="4">
        <v>80.767584534170297</v>
      </c>
      <c r="AB36" s="3">
        <v>558974.64899999998</v>
      </c>
      <c r="AC36" s="3">
        <v>0.84138234971308701</v>
      </c>
      <c r="AD36" s="3">
        <v>92.027196761565193</v>
      </c>
      <c r="AE36" s="4">
        <v>145077.101</v>
      </c>
      <c r="AF36" s="4">
        <v>1.13448735670832</v>
      </c>
      <c r="AG36" s="4">
        <v>91.056915911742294</v>
      </c>
      <c r="AH36" s="3">
        <v>244929.53150000001</v>
      </c>
      <c r="AI36" s="3">
        <v>1.10955110887728</v>
      </c>
      <c r="AJ36" s="3">
        <v>91.449282510997094</v>
      </c>
      <c r="AL36" s="28">
        <f t="shared" si="5"/>
        <v>91.511131728101532</v>
      </c>
      <c r="AM36" s="33">
        <f t="shared" si="6"/>
        <v>0.39852245953068965</v>
      </c>
      <c r="AN36" s="18">
        <v>89.170962554113615</v>
      </c>
      <c r="AO36" s="33">
        <v>9.2062687539870027E-4</v>
      </c>
      <c r="AP36" s="18">
        <f t="shared" si="9"/>
        <v>0.97442749171826393</v>
      </c>
      <c r="AQ36" s="37">
        <f t="shared" si="7"/>
        <v>4.2435529380522767E-3</v>
      </c>
    </row>
    <row r="37" spans="1:43" x14ac:dyDescent="0.25">
      <c r="A37" s="2" t="s">
        <v>53</v>
      </c>
      <c r="B37" s="3">
        <v>1797.992</v>
      </c>
      <c r="C37" s="3">
        <v>12.097216461341599</v>
      </c>
      <c r="D37" s="3">
        <v>2.34559735159874E-2</v>
      </c>
      <c r="E37" s="4">
        <v>7671.8950000000004</v>
      </c>
      <c r="F37" s="4">
        <v>3.6057625640988702</v>
      </c>
      <c r="G37" s="4">
        <v>0.63141092402358601</v>
      </c>
      <c r="H37" s="3">
        <v>5326.0680000000002</v>
      </c>
      <c r="I37" s="3">
        <v>5.9627706022057598</v>
      </c>
      <c r="J37" s="3">
        <v>0.44872481156266703</v>
      </c>
      <c r="K37" s="4">
        <v>64062.771500000003</v>
      </c>
      <c r="L37" s="4">
        <v>1.7031559512502601</v>
      </c>
      <c r="M37" s="16">
        <f t="shared" si="0"/>
        <v>1.7031559512502601E-2</v>
      </c>
      <c r="N37" s="4">
        <v>5.4266394400194997</v>
      </c>
      <c r="O37" s="4">
        <f t="shared" si="1"/>
        <v>61125.080500000004</v>
      </c>
      <c r="P37" s="16">
        <f t="shared" si="8"/>
        <v>6.0728090155485415E-2</v>
      </c>
      <c r="Q37" s="4">
        <f t="shared" si="2"/>
        <v>58553.095100848899</v>
      </c>
      <c r="R37" s="16">
        <f t="shared" si="3"/>
        <v>161.84916831241554</v>
      </c>
      <c r="S37" s="4">
        <f t="shared" si="4"/>
        <v>7.655900825152508</v>
      </c>
      <c r="T37" s="4"/>
      <c r="U37" s="16">
        <f t="shared" si="10"/>
        <v>2.1784496010308425E-2</v>
      </c>
      <c r="V37" s="3">
        <v>329.423</v>
      </c>
      <c r="W37" s="3">
        <v>22.787299572282699</v>
      </c>
      <c r="X37" s="3">
        <v>118.132461207994</v>
      </c>
      <c r="Y37" s="4">
        <v>92.117500000000007</v>
      </c>
      <c r="Z37" s="4">
        <v>47.394514595249902</v>
      </c>
      <c r="AA37" s="4">
        <v>101.098038785298</v>
      </c>
      <c r="AB37" s="3">
        <v>566713.35950000002</v>
      </c>
      <c r="AC37" s="3">
        <v>0.85758048618676597</v>
      </c>
      <c r="AD37" s="3">
        <v>93.301264977607502</v>
      </c>
      <c r="AE37" s="4">
        <v>147666.47649999999</v>
      </c>
      <c r="AF37" s="4">
        <v>1.3299523583699899</v>
      </c>
      <c r="AG37" s="4">
        <v>92.682124476996293</v>
      </c>
      <c r="AH37" s="3">
        <v>249328.7775</v>
      </c>
      <c r="AI37" s="3">
        <v>1.3298960561287101</v>
      </c>
      <c r="AJ37" s="3">
        <v>93.091827972238804</v>
      </c>
      <c r="AL37" s="28">
        <f t="shared" si="5"/>
        <v>93.025072475614195</v>
      </c>
      <c r="AM37" s="33">
        <f t="shared" si="6"/>
        <v>0.25713286075681163</v>
      </c>
      <c r="AN37" s="18">
        <v>89.110817865147823</v>
      </c>
      <c r="AO37" s="33">
        <v>9.1899003117213091E-4</v>
      </c>
      <c r="AP37" s="18">
        <f t="shared" si="9"/>
        <v>0.95792258467207902</v>
      </c>
      <c r="AQ37" s="37">
        <f t="shared" si="7"/>
        <v>2.6478354962330623E-3</v>
      </c>
    </row>
    <row r="38" spans="1:43" x14ac:dyDescent="0.25">
      <c r="A38" s="2" t="s">
        <v>6</v>
      </c>
      <c r="B38" s="3">
        <v>1854.914</v>
      </c>
      <c r="C38" s="3">
        <v>8.4139810050038193</v>
      </c>
      <c r="D38" s="3">
        <v>2.90632546461994E-2</v>
      </c>
      <c r="E38" s="4">
        <v>7088.6845000000003</v>
      </c>
      <c r="F38" s="4">
        <v>3.9133671960782399</v>
      </c>
      <c r="G38" s="4">
        <v>0.57750936876272496</v>
      </c>
      <c r="H38" s="3">
        <v>4969.6225000000004</v>
      </c>
      <c r="I38" s="3">
        <v>7.2073430763042099</v>
      </c>
      <c r="J38" s="3">
        <v>0.41653397699186001</v>
      </c>
      <c r="K38" s="4">
        <v>57431.602500000001</v>
      </c>
      <c r="L38" s="4">
        <v>1.78104597655557</v>
      </c>
      <c r="M38" s="16">
        <f t="shared" si="0"/>
        <v>1.7810459765555699E-2</v>
      </c>
      <c r="N38" s="4">
        <v>4.83792916046683</v>
      </c>
      <c r="O38" s="4">
        <f t="shared" si="1"/>
        <v>54493.911500000002</v>
      </c>
      <c r="P38" s="16">
        <f t="shared" si="8"/>
        <v>6.0951122972143217E-2</v>
      </c>
      <c r="Q38" s="4">
        <f t="shared" si="2"/>
        <v>52010.862782644203</v>
      </c>
      <c r="R38" s="16">
        <f t="shared" si="3"/>
        <v>167.52013959082294</v>
      </c>
      <c r="S38" s="4">
        <f t="shared" si="4"/>
        <v>6.80049460423428</v>
      </c>
      <c r="T38" s="4"/>
      <c r="U38" s="16">
        <f t="shared" si="10"/>
        <v>2.2379825062556397E-2</v>
      </c>
      <c r="V38" s="3">
        <v>304.89400000000001</v>
      </c>
      <c r="W38" s="3">
        <v>27.9814745847493</v>
      </c>
      <c r="X38" s="3">
        <v>109.336259543354</v>
      </c>
      <c r="Y38" s="4">
        <v>120.1525</v>
      </c>
      <c r="Z38" s="4">
        <v>34.094794692453497</v>
      </c>
      <c r="AA38" s="4">
        <v>131.86617206448901</v>
      </c>
      <c r="AB38" s="3">
        <v>569910.00100000005</v>
      </c>
      <c r="AC38" s="3">
        <v>0.99936322702287805</v>
      </c>
      <c r="AD38" s="3">
        <v>93.827546369479194</v>
      </c>
      <c r="AE38" s="4">
        <v>148348.13399999999</v>
      </c>
      <c r="AF38" s="4">
        <v>1.08260447073611</v>
      </c>
      <c r="AG38" s="4">
        <v>93.109963393202094</v>
      </c>
      <c r="AH38" s="3">
        <v>250736.24350000001</v>
      </c>
      <c r="AI38" s="3">
        <v>0.92977708577139295</v>
      </c>
      <c r="AJ38" s="3">
        <v>93.617333227037406</v>
      </c>
      <c r="AL38" s="28">
        <f t="shared" si="5"/>
        <v>93.518280996572898</v>
      </c>
      <c r="AM38" s="33">
        <f t="shared" si="6"/>
        <v>0.30120849947134726</v>
      </c>
      <c r="AN38" s="18">
        <v>89.257062792813386</v>
      </c>
      <c r="AO38" s="33">
        <v>9.2222157335970301E-4</v>
      </c>
      <c r="AP38" s="18">
        <f t="shared" si="9"/>
        <v>0.95443438268592995</v>
      </c>
      <c r="AQ38" s="37">
        <f t="shared" si="7"/>
        <v>3.0741072695792434E-3</v>
      </c>
    </row>
    <row r="39" spans="1:43" x14ac:dyDescent="0.25">
      <c r="A39" s="2" t="s">
        <v>26</v>
      </c>
      <c r="B39" s="3">
        <v>1784.5229999999999</v>
      </c>
      <c r="C39" s="3">
        <v>8.4165839416005301</v>
      </c>
      <c r="D39" s="3">
        <v>2.2129167192547899E-2</v>
      </c>
      <c r="E39" s="4">
        <v>6387.61</v>
      </c>
      <c r="F39" s="4">
        <v>5.3427189592920898</v>
      </c>
      <c r="G39" s="4">
        <v>0.51271457185195102</v>
      </c>
      <c r="H39" s="3">
        <v>4350.5055000000002</v>
      </c>
      <c r="I39" s="3">
        <v>7.1951048819214796</v>
      </c>
      <c r="J39" s="3">
        <v>0.36062110131528602</v>
      </c>
      <c r="K39" s="4">
        <v>51189.961499999998</v>
      </c>
      <c r="L39" s="4">
        <v>2.1357336888922802</v>
      </c>
      <c r="M39" s="16">
        <f t="shared" si="0"/>
        <v>2.1357336888922801E-2</v>
      </c>
      <c r="N39" s="4">
        <v>4.2838008886677796</v>
      </c>
      <c r="O39" s="4">
        <f t="shared" si="1"/>
        <v>48252.270499999999</v>
      </c>
      <c r="P39" s="16">
        <f t="shared" si="8"/>
        <v>6.2080292794829739E-2</v>
      </c>
      <c r="Q39" s="4">
        <f t="shared" si="2"/>
        <v>46823.113674823828</v>
      </c>
      <c r="R39" s="16">
        <f t="shared" si="3"/>
        <v>132.55827353844245</v>
      </c>
      <c r="S39" s="4">
        <f t="shared" si="4"/>
        <v>6.1221889978980171</v>
      </c>
      <c r="T39" s="4"/>
      <c r="U39" s="16">
        <f t="shared" si="10"/>
        <v>1.7818528341027373E-2</v>
      </c>
      <c r="V39" s="3">
        <v>283.36450000000002</v>
      </c>
      <c r="W39" s="3">
        <v>17.314894658860101</v>
      </c>
      <c r="X39" s="3">
        <v>101.615691084025</v>
      </c>
      <c r="Y39" s="4">
        <v>105.1315</v>
      </c>
      <c r="Z39" s="4">
        <v>37.400118130246</v>
      </c>
      <c r="AA39" s="4">
        <v>115.38077416947399</v>
      </c>
      <c r="AB39" s="3">
        <v>560748.24600000004</v>
      </c>
      <c r="AC39" s="3">
        <v>0.88436699739948099</v>
      </c>
      <c r="AD39" s="3">
        <v>92.319194190047398</v>
      </c>
      <c r="AE39" s="4">
        <v>146364.27849999999</v>
      </c>
      <c r="AF39" s="4">
        <v>1.22103846928038</v>
      </c>
      <c r="AG39" s="4">
        <v>91.864806423567401</v>
      </c>
      <c r="AH39" s="3">
        <v>245613.05</v>
      </c>
      <c r="AI39" s="3">
        <v>1.16099836411153</v>
      </c>
      <c r="AJ39" s="3">
        <v>91.704487655208098</v>
      </c>
      <c r="AL39" s="28">
        <f t="shared" si="5"/>
        <v>91.96282942294097</v>
      </c>
      <c r="AM39" s="33">
        <f t="shared" si="6"/>
        <v>0.26034901228693919</v>
      </c>
      <c r="AN39" s="18">
        <v>89.239034169983739</v>
      </c>
      <c r="AO39" s="33">
        <v>9.223498808599781E-4</v>
      </c>
      <c r="AP39" s="18">
        <f t="shared" si="9"/>
        <v>0.97038156318102853</v>
      </c>
      <c r="AQ39" s="37">
        <f t="shared" si="7"/>
        <v>2.7471921730594039E-3</v>
      </c>
    </row>
    <row r="40" spans="1:43" x14ac:dyDescent="0.25">
      <c r="A40" s="2" t="s">
        <v>40</v>
      </c>
      <c r="B40" s="3">
        <v>1731.6079999999999</v>
      </c>
      <c r="C40" s="3">
        <v>11.4554539568315</v>
      </c>
      <c r="D40" s="3">
        <v>1.69166082345849E-2</v>
      </c>
      <c r="E40" s="4">
        <v>6190.4094999999998</v>
      </c>
      <c r="F40" s="4">
        <v>5.0743421192656601</v>
      </c>
      <c r="G40" s="4">
        <v>0.49448888207404201</v>
      </c>
      <c r="H40" s="3">
        <v>4306.5924999999997</v>
      </c>
      <c r="I40" s="3">
        <v>5.3520298495825402</v>
      </c>
      <c r="J40" s="3">
        <v>0.356655288537434</v>
      </c>
      <c r="K40" s="4">
        <v>49958.094499999999</v>
      </c>
      <c r="L40" s="4">
        <v>2.0634095682529399</v>
      </c>
      <c r="M40" s="16">
        <f t="shared" si="0"/>
        <v>2.0634095682529399E-2</v>
      </c>
      <c r="N40" s="4">
        <v>4.1744366474696299</v>
      </c>
      <c r="O40" s="4">
        <f t="shared" si="1"/>
        <v>47020.4035</v>
      </c>
      <c r="P40" s="16">
        <f t="shared" si="8"/>
        <v>6.183520695478123E-2</v>
      </c>
      <c r="Q40" s="4">
        <f t="shared" si="2"/>
        <v>44746.21142186963</v>
      </c>
      <c r="R40" s="16">
        <f t="shared" si="3"/>
        <v>259.49156928663552</v>
      </c>
      <c r="S40" s="4">
        <f t="shared" si="4"/>
        <v>5.8506310615538011</v>
      </c>
      <c r="T40" s="4"/>
      <c r="U40" s="16">
        <f t="shared" si="10"/>
        <v>3.4158194139259523E-2</v>
      </c>
      <c r="V40" s="3">
        <v>305.392</v>
      </c>
      <c r="W40" s="3">
        <v>19.104818147470802</v>
      </c>
      <c r="X40" s="3">
        <v>109.514844419581</v>
      </c>
      <c r="Y40" s="4">
        <v>100.6285</v>
      </c>
      <c r="Z40" s="4">
        <v>39.3369741324966</v>
      </c>
      <c r="AA40" s="4">
        <v>110.438776518103</v>
      </c>
      <c r="AB40" s="3">
        <v>571760.37600000005</v>
      </c>
      <c r="AC40" s="3">
        <v>0.68227332740645297</v>
      </c>
      <c r="AD40" s="3">
        <v>94.132184199678306</v>
      </c>
      <c r="AE40" s="4">
        <v>147985.82</v>
      </c>
      <c r="AF40" s="4">
        <v>1.14630563347273</v>
      </c>
      <c r="AG40" s="4">
        <v>92.882558825532598</v>
      </c>
      <c r="AH40" s="3">
        <v>251498.86050000001</v>
      </c>
      <c r="AI40" s="3">
        <v>0.92037199230940103</v>
      </c>
      <c r="AJ40" s="3">
        <v>93.902071359893796</v>
      </c>
      <c r="AL40" s="28">
        <f t="shared" si="5"/>
        <v>93.638938128368238</v>
      </c>
      <c r="AM40" s="33">
        <f t="shared" si="6"/>
        <v>0.54302867762026108</v>
      </c>
      <c r="AN40" s="18">
        <v>89.109990789665048</v>
      </c>
      <c r="AO40" s="33">
        <v>9.1823784499757042E-4</v>
      </c>
      <c r="AP40" s="18">
        <f t="shared" si="9"/>
        <v>0.9516339310416515</v>
      </c>
      <c r="AQ40" s="37">
        <f t="shared" si="7"/>
        <v>5.5187013147303555E-3</v>
      </c>
    </row>
    <row r="41" spans="1:43" x14ac:dyDescent="0.25">
      <c r="A41" s="2" t="s">
        <v>54</v>
      </c>
      <c r="B41" s="3">
        <v>1686.6669999999999</v>
      </c>
      <c r="C41" s="3">
        <v>10.9140224899459</v>
      </c>
      <c r="D41" s="3">
        <v>1.24895532949683E-2</v>
      </c>
      <c r="E41" s="4">
        <v>5244.2375000000002</v>
      </c>
      <c r="F41" s="4">
        <v>4.3923583606911496</v>
      </c>
      <c r="G41" s="4">
        <v>0.40704165273870002</v>
      </c>
      <c r="H41" s="3">
        <v>3553.72</v>
      </c>
      <c r="I41" s="3">
        <v>6.9672209182023899</v>
      </c>
      <c r="J41" s="3">
        <v>0.28866286304627198</v>
      </c>
      <c r="K41" s="4">
        <v>42221.565999999999</v>
      </c>
      <c r="L41" s="4">
        <v>2.0456968616842701</v>
      </c>
      <c r="M41" s="16">
        <f t="shared" si="0"/>
        <v>2.0456968616842701E-2</v>
      </c>
      <c r="N41" s="4">
        <v>3.4875933690066199</v>
      </c>
      <c r="O41" s="4">
        <f t="shared" si="1"/>
        <v>39283.875</v>
      </c>
      <c r="P41" s="16">
        <f t="shared" si="8"/>
        <v>6.1776326205880305E-2</v>
      </c>
      <c r="Q41" s="4">
        <f t="shared" si="2"/>
        <v>38343.60692954815</v>
      </c>
      <c r="R41" s="16">
        <f t="shared" si="3"/>
        <v>271.66627317488241</v>
      </c>
      <c r="S41" s="4">
        <f t="shared" si="4"/>
        <v>5.0134813783224788</v>
      </c>
      <c r="T41" s="4"/>
      <c r="U41" s="16">
        <f t="shared" si="10"/>
        <v>3.5681761612291141E-2</v>
      </c>
      <c r="V41" s="3">
        <v>280.85849999999999</v>
      </c>
      <c r="W41" s="3">
        <v>20.674531340035902</v>
      </c>
      <c r="X41" s="3">
        <v>100.71702903617999</v>
      </c>
      <c r="Y41" s="4">
        <v>70.588499999999996</v>
      </c>
      <c r="Z41" s="4">
        <v>45.205606512616797</v>
      </c>
      <c r="AA41" s="4">
        <v>77.470175708155494</v>
      </c>
      <c r="AB41" s="3">
        <v>560701.4105</v>
      </c>
      <c r="AC41" s="3">
        <v>0.84829443930197701</v>
      </c>
      <c r="AD41" s="3">
        <v>92.311483393535198</v>
      </c>
      <c r="AE41" s="4">
        <v>144562.2555</v>
      </c>
      <c r="AF41" s="4">
        <v>1.1561663778662401</v>
      </c>
      <c r="AG41" s="4">
        <v>90.733775711959595</v>
      </c>
      <c r="AH41" s="3">
        <v>244718.25150000001</v>
      </c>
      <c r="AI41" s="3">
        <v>1.1548847223843299</v>
      </c>
      <c r="AJ41" s="3">
        <v>91.370396946277296</v>
      </c>
      <c r="AL41" s="28">
        <f t="shared" si="5"/>
        <v>91.471885350590696</v>
      </c>
      <c r="AM41" s="33">
        <f t="shared" si="6"/>
        <v>0.64808194146688292</v>
      </c>
      <c r="AN41" s="18">
        <v>89.282485930620211</v>
      </c>
      <c r="AO41" s="33">
        <v>9.2136536437249848E-4</v>
      </c>
      <c r="AP41" s="18">
        <f t="shared" si="9"/>
        <v>0.97606478305788691</v>
      </c>
      <c r="AQ41" s="37">
        <f t="shared" si="7"/>
        <v>6.9154650981654358E-3</v>
      </c>
    </row>
    <row r="42" spans="1:43" x14ac:dyDescent="0.25">
      <c r="A42" s="2" t="s">
        <v>19</v>
      </c>
      <c r="B42" s="3">
        <v>1703.6469999999999</v>
      </c>
      <c r="C42" s="3">
        <v>10.992078981728801</v>
      </c>
      <c r="D42" s="3">
        <v>1.41622217463755E-2</v>
      </c>
      <c r="E42" s="4">
        <v>4851.2759999999998</v>
      </c>
      <c r="F42" s="4">
        <v>6.5767045872030101</v>
      </c>
      <c r="G42" s="4">
        <v>0.37072331483559101</v>
      </c>
      <c r="H42" s="3">
        <v>3345.5315000000001</v>
      </c>
      <c r="I42" s="3">
        <v>5.4837831806603896</v>
      </c>
      <c r="J42" s="3">
        <v>0.26986121857876</v>
      </c>
      <c r="K42" s="4">
        <v>38572.612999999998</v>
      </c>
      <c r="L42" s="4">
        <v>2.3133927046337099</v>
      </c>
      <c r="M42" s="16">
        <f t="shared" si="0"/>
        <v>2.3133927046337099E-2</v>
      </c>
      <c r="N42" s="4">
        <v>3.1636420203523299</v>
      </c>
      <c r="O42" s="4">
        <f t="shared" si="1"/>
        <v>35634.921999999999</v>
      </c>
      <c r="P42" s="16">
        <f t="shared" si="8"/>
        <v>6.2713678692053243E-2</v>
      </c>
      <c r="Q42" s="4">
        <f t="shared" si="2"/>
        <v>34607.956715499327</v>
      </c>
      <c r="R42" s="16">
        <f t="shared" si="3"/>
        <v>292.46405181754261</v>
      </c>
      <c r="S42" s="4">
        <f t="shared" si="4"/>
        <v>4.5250397766110959</v>
      </c>
      <c r="T42" s="4"/>
      <c r="U42" s="16">
        <f t="shared" si="10"/>
        <v>3.8362010869636178E-2</v>
      </c>
      <c r="V42" s="3">
        <v>280.85750000000002</v>
      </c>
      <c r="W42" s="3">
        <v>20.544591076057699</v>
      </c>
      <c r="X42" s="3">
        <v>100.71667043201001</v>
      </c>
      <c r="Y42" s="4">
        <v>110.1375</v>
      </c>
      <c r="Z42" s="4">
        <v>34.526369519937802</v>
      </c>
      <c r="AA42" s="4">
        <v>120.87480931110601</v>
      </c>
      <c r="AB42" s="3">
        <v>563347.603</v>
      </c>
      <c r="AC42" s="3">
        <v>0.734296377153005</v>
      </c>
      <c r="AD42" s="3">
        <v>92.747141215051997</v>
      </c>
      <c r="AE42" s="4">
        <v>144774.31849999999</v>
      </c>
      <c r="AF42" s="4">
        <v>1.2490604266963801</v>
      </c>
      <c r="AG42" s="4">
        <v>90.866875991920296</v>
      </c>
      <c r="AH42" s="3">
        <v>246554.666</v>
      </c>
      <c r="AI42" s="3">
        <v>1.10259874908717</v>
      </c>
      <c r="AJ42" s="3">
        <v>92.056058603282494</v>
      </c>
      <c r="AL42" s="28">
        <f t="shared" si="5"/>
        <v>91.890025270084934</v>
      </c>
      <c r="AM42" s="33">
        <f t="shared" si="6"/>
        <v>0.77654131812335947</v>
      </c>
      <c r="AN42" s="18">
        <v>89.241840269307687</v>
      </c>
      <c r="AO42" s="33">
        <v>9.2475673270841997E-4</v>
      </c>
      <c r="AP42" s="18">
        <f t="shared" si="9"/>
        <v>0.9711809307594198</v>
      </c>
      <c r="AQ42" s="37">
        <f t="shared" si="7"/>
        <v>8.2072312512876874E-3</v>
      </c>
    </row>
    <row r="43" spans="1:43" x14ac:dyDescent="0.25">
      <c r="A43" s="2" t="s">
        <v>83</v>
      </c>
      <c r="B43" s="3">
        <v>1723.5925</v>
      </c>
      <c r="C43" s="3">
        <v>10.171477700958301</v>
      </c>
      <c r="D43" s="3">
        <v>1.6127016127856199E-2</v>
      </c>
      <c r="E43" s="4">
        <v>4971.6035000000002</v>
      </c>
      <c r="F43" s="4">
        <v>5.0423358461836001</v>
      </c>
      <c r="G43" s="4">
        <v>0.38184423839689802</v>
      </c>
      <c r="H43" s="3">
        <v>3497.8180000000002</v>
      </c>
      <c r="I43" s="3">
        <v>6.4973452168356198</v>
      </c>
      <c r="J43" s="3">
        <v>0.28361431555674699</v>
      </c>
      <c r="K43" s="4">
        <v>39855.821499999998</v>
      </c>
      <c r="L43" s="4">
        <v>2.6394074218753998</v>
      </c>
      <c r="M43" s="16">
        <f t="shared" si="0"/>
        <v>2.6394074218753998E-2</v>
      </c>
      <c r="N43" s="4">
        <v>3.2775643219494301</v>
      </c>
      <c r="O43" s="4">
        <f t="shared" si="1"/>
        <v>36918.130499999999</v>
      </c>
      <c r="P43" s="16">
        <f t="shared" si="8"/>
        <v>6.3988077548633546E-2</v>
      </c>
      <c r="Q43" s="4">
        <f t="shared" si="2"/>
        <v>35533.601211051697</v>
      </c>
      <c r="R43" s="16">
        <f t="shared" si="3"/>
        <v>63.205379218461587</v>
      </c>
      <c r="S43" s="4">
        <f t="shared" si="4"/>
        <v>4.6460691166501089</v>
      </c>
      <c r="T43" s="4"/>
      <c r="U43" s="16">
        <f t="shared" si="10"/>
        <v>8.8398167649317086E-3</v>
      </c>
      <c r="V43" s="3">
        <v>290.87599999999998</v>
      </c>
      <c r="W43" s="3">
        <v>18.936307867217799</v>
      </c>
      <c r="X43" s="3">
        <v>104.30934630046001</v>
      </c>
      <c r="Y43" s="4">
        <v>122.15600000000001</v>
      </c>
      <c r="Z43" s="4">
        <v>48.5733646529604</v>
      </c>
      <c r="AA43" s="4">
        <v>134.06499336018501</v>
      </c>
      <c r="AB43" s="3">
        <v>563986.51049999997</v>
      </c>
      <c r="AC43" s="3">
        <v>0.81104498889976895</v>
      </c>
      <c r="AD43" s="3">
        <v>92.852328214713097</v>
      </c>
      <c r="AE43" s="4">
        <v>147779.98499999999</v>
      </c>
      <c r="AF43" s="4">
        <v>1.1607526848976599</v>
      </c>
      <c r="AG43" s="4">
        <v>92.753367518582706</v>
      </c>
      <c r="AH43" s="3">
        <v>247646.64550000001</v>
      </c>
      <c r="AI43" s="3">
        <v>1.0289136857556</v>
      </c>
      <c r="AJ43" s="3">
        <v>92.463770736564896</v>
      </c>
      <c r="AL43" s="28">
        <f t="shared" si="5"/>
        <v>92.689822156620224</v>
      </c>
      <c r="AM43" s="33">
        <f t="shared" si="6"/>
        <v>0.16486911622340236</v>
      </c>
      <c r="AN43" s="18">
        <v>89.213704275644361</v>
      </c>
      <c r="AO43" s="33">
        <v>9.2323567489565369E-4</v>
      </c>
      <c r="AP43" s="18">
        <f t="shared" si="9"/>
        <v>0.96249730768603503</v>
      </c>
      <c r="AQ43" s="37">
        <f t="shared" si="7"/>
        <v>1.71204089578986E-3</v>
      </c>
    </row>
    <row r="44" spans="1:43" s="9" customFormat="1" x14ac:dyDescent="0.25">
      <c r="A44" s="7" t="s">
        <v>59</v>
      </c>
      <c r="B44" s="8">
        <v>4657.527</v>
      </c>
      <c r="C44" s="8">
        <v>7.7140408372853404</v>
      </c>
      <c r="D44" s="8">
        <v>0.30514348707279698</v>
      </c>
      <c r="E44" s="8">
        <v>61930.841999999997</v>
      </c>
      <c r="F44" s="8">
        <v>1.6531420110064901</v>
      </c>
      <c r="G44" s="8">
        <v>5.6461382482343696</v>
      </c>
      <c r="H44" s="8">
        <v>44731.869500000001</v>
      </c>
      <c r="I44" s="8">
        <v>1.8271893232918599</v>
      </c>
      <c r="J44" s="8">
        <v>4.00748943958172</v>
      </c>
      <c r="K44" s="8">
        <v>532999.78249999997</v>
      </c>
      <c r="L44" s="8">
        <v>0.69922656619246104</v>
      </c>
      <c r="M44" s="16">
        <f t="shared" si="0"/>
        <v>6.9922656619246107E-3</v>
      </c>
      <c r="N44" s="8">
        <v>47.058520461058997</v>
      </c>
      <c r="O44" s="8">
        <f t="shared" si="1"/>
        <v>530062.09149999998</v>
      </c>
      <c r="P44" s="16">
        <f t="shared" si="8"/>
        <v>5.8708761642465059E-2</v>
      </c>
      <c r="Q44" s="8">
        <f t="shared" si="2"/>
        <v>511595.36007658939</v>
      </c>
      <c r="R44" s="16">
        <f t="shared" si="3"/>
        <v>5.6663418368841367E-2</v>
      </c>
      <c r="S44" s="8">
        <f t="shared" si="4"/>
        <v>66.891824123192606</v>
      </c>
      <c r="T44" s="8"/>
      <c r="U44" s="16">
        <f t="shared" si="10"/>
        <v>4.5175761182733573E-2</v>
      </c>
      <c r="V44" s="8">
        <v>298.38650000000001</v>
      </c>
      <c r="W44" s="8">
        <v>27.920268683339501</v>
      </c>
      <c r="X44" s="8">
        <v>107.002642912727</v>
      </c>
      <c r="Y44" s="8">
        <v>175.7235</v>
      </c>
      <c r="Z44" s="8">
        <v>27.7621710474948</v>
      </c>
      <c r="AA44" s="8">
        <v>192.85479109277099</v>
      </c>
      <c r="AB44" s="8">
        <v>562660.53200000001</v>
      </c>
      <c r="AC44" s="8">
        <v>0.58771798480065596</v>
      </c>
      <c r="AD44" s="8">
        <v>92.634024782635507</v>
      </c>
      <c r="AE44" s="8">
        <v>146304.07800000001</v>
      </c>
      <c r="AF44" s="8">
        <v>1.2727092631784001</v>
      </c>
      <c r="AG44" s="8">
        <v>91.827021881220205</v>
      </c>
      <c r="AH44" s="8">
        <v>246760.30350000001</v>
      </c>
      <c r="AI44" s="8">
        <v>0.763421544375253</v>
      </c>
      <c r="AJ44" s="8">
        <v>92.132837429082699</v>
      </c>
      <c r="AL44" s="26">
        <f t="shared" si="5"/>
        <v>92.197961364312803</v>
      </c>
      <c r="AM44" s="33">
        <f t="shared" si="6"/>
        <v>0.33266025303911312</v>
      </c>
      <c r="AN44" s="19">
        <v>88.985894292165369</v>
      </c>
      <c r="AO44" s="33"/>
      <c r="AP44" s="19">
        <f t="shared" si="9"/>
        <v>0.96516119201968886</v>
      </c>
      <c r="AQ44" s="36"/>
    </row>
    <row r="45" spans="1:43" s="9" customFormat="1" ht="15.75" thickBot="1" x14ac:dyDescent="0.3">
      <c r="A45" s="7" t="s">
        <v>59</v>
      </c>
      <c r="B45" s="8">
        <v>4790.3739999999998</v>
      </c>
      <c r="C45" s="8">
        <v>6.9155574219197797</v>
      </c>
      <c r="D45" s="8">
        <v>0.31822999977975203</v>
      </c>
      <c r="E45" s="8">
        <v>60994.245000000003</v>
      </c>
      <c r="F45" s="8">
        <v>1.4189522226551501</v>
      </c>
      <c r="G45" s="8">
        <v>5.5595759607710002</v>
      </c>
      <c r="H45" s="8">
        <v>44325.726000000002</v>
      </c>
      <c r="I45" s="8">
        <v>1.9365060294353</v>
      </c>
      <c r="J45" s="8">
        <v>3.9708103449641401</v>
      </c>
      <c r="K45" s="8">
        <v>527463.61549999996</v>
      </c>
      <c r="L45" s="8">
        <v>0.84196834097500595</v>
      </c>
      <c r="M45" s="16">
        <f t="shared" si="0"/>
        <v>8.4196834097500593E-3</v>
      </c>
      <c r="N45" s="8">
        <v>46.567023649226797</v>
      </c>
      <c r="O45" s="8">
        <f t="shared" si="1"/>
        <v>524525.92449999996</v>
      </c>
      <c r="P45" s="16">
        <f t="shared" si="8"/>
        <v>5.8895823139041591E-2</v>
      </c>
      <c r="Q45" s="8">
        <f t="shared" si="2"/>
        <v>508251.91720394546</v>
      </c>
      <c r="R45" s="16"/>
      <c r="S45" s="8">
        <f t="shared" si="4"/>
        <v>66.454664191622157</v>
      </c>
      <c r="T45" s="8"/>
      <c r="U45" s="16"/>
      <c r="V45" s="8">
        <v>259.33350000000002</v>
      </c>
      <c r="W45" s="8">
        <v>24.157342874924701</v>
      </c>
      <c r="X45" s="8">
        <v>92.998074295611801</v>
      </c>
      <c r="Y45" s="8">
        <v>125.16</v>
      </c>
      <c r="Z45" s="8">
        <v>32.575228368296699</v>
      </c>
      <c r="AA45" s="8">
        <v>137.36185344117999</v>
      </c>
      <c r="AB45" s="8">
        <v>560620.92249999999</v>
      </c>
      <c r="AC45" s="8">
        <v>0.69863172597090895</v>
      </c>
      <c r="AD45" s="8">
        <v>92.2982321932774</v>
      </c>
      <c r="AE45" s="8">
        <v>145482.49350000001</v>
      </c>
      <c r="AF45" s="8">
        <v>1.4267706356232499</v>
      </c>
      <c r="AG45" s="8">
        <v>91.311358484204206</v>
      </c>
      <c r="AH45" s="8">
        <v>246125.878</v>
      </c>
      <c r="AI45" s="8">
        <v>0.99220380677507602</v>
      </c>
      <c r="AJ45" s="8">
        <v>91.895962126923905</v>
      </c>
      <c r="AL45" s="29">
        <f t="shared" si="5"/>
        <v>91.835184268135166</v>
      </c>
      <c r="AM45" s="34">
        <f t="shared" si="6"/>
        <v>0.40517518063522295</v>
      </c>
      <c r="AN45" s="30">
        <v>88.985894292165369</v>
      </c>
      <c r="AO45" s="34"/>
      <c r="AP45" s="30">
        <f t="shared" si="9"/>
        <v>0.9689738742435513</v>
      </c>
      <c r="AQ45" s="35"/>
    </row>
    <row r="54" spans="21:22" x14ac:dyDescent="0.25">
      <c r="U54" s="17">
        <v>7648.1</v>
      </c>
      <c r="V54">
        <f>U54*SQRT(((U4/T4)^2)+((U5/T5)^2)+((U6/T6)^2)+((U7/T7)^2)+((U8/T8)^2))</f>
        <v>5.1651863136360694</v>
      </c>
    </row>
  </sheetData>
  <mergeCells count="10">
    <mergeCell ref="AL1:AQ1"/>
    <mergeCell ref="AB1:AD1"/>
    <mergeCell ref="AE1:AG1"/>
    <mergeCell ref="AH1:AJ1"/>
    <mergeCell ref="B1:D1"/>
    <mergeCell ref="E1:G1"/>
    <mergeCell ref="H1:J1"/>
    <mergeCell ref="V1:X1"/>
    <mergeCell ref="Y1:AA1"/>
    <mergeCell ref="K1:U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6"/>
  <sheetViews>
    <sheetView zoomScale="80" zoomScaleNormal="80" workbookViewId="0">
      <selection activeCell="Z17" sqref="Z17"/>
    </sheetView>
  </sheetViews>
  <sheetFormatPr defaultRowHeight="15" x14ac:dyDescent="0.25"/>
  <cols>
    <col min="1" max="1" width="18.28515625" bestFit="1" customWidth="1"/>
    <col min="3" max="3" width="13.85546875" bestFit="1" customWidth="1"/>
    <col min="4" max="4" width="12" bestFit="1" customWidth="1"/>
    <col min="5" max="5" width="13.5703125" style="17" bestFit="1" customWidth="1"/>
    <col min="6" max="6" width="15.85546875" style="17" bestFit="1" customWidth="1"/>
    <col min="7" max="7" width="24.140625" bestFit="1" customWidth="1"/>
    <col min="10" max="10" width="12" bestFit="1" customWidth="1"/>
    <col min="23" max="23" width="12" bestFit="1" customWidth="1"/>
    <col min="25" max="25" width="22.7109375" bestFit="1" customWidth="1"/>
  </cols>
  <sheetData>
    <row r="1" spans="1:26" ht="15.75" thickBot="1" x14ac:dyDescent="0.3">
      <c r="A1" s="45" t="s">
        <v>92</v>
      </c>
      <c r="B1" s="46" t="s">
        <v>94</v>
      </c>
      <c r="C1" s="47" t="s">
        <v>95</v>
      </c>
      <c r="D1" s="47" t="s">
        <v>93</v>
      </c>
      <c r="E1" s="48" t="s">
        <v>128</v>
      </c>
      <c r="F1" s="48" t="s">
        <v>129</v>
      </c>
      <c r="G1" s="47" t="s">
        <v>96</v>
      </c>
      <c r="H1" s="47"/>
      <c r="I1" s="47"/>
      <c r="J1" s="47" t="s">
        <v>98</v>
      </c>
      <c r="K1" s="47"/>
      <c r="L1" s="47" t="s">
        <v>99</v>
      </c>
      <c r="M1" s="47"/>
      <c r="N1" s="47" t="s">
        <v>100</v>
      </c>
      <c r="O1" s="47" t="s">
        <v>101</v>
      </c>
      <c r="P1" s="47"/>
      <c r="Q1" s="47" t="s">
        <v>102</v>
      </c>
      <c r="R1" s="47"/>
      <c r="S1" s="47" t="s">
        <v>103</v>
      </c>
      <c r="T1" s="47"/>
      <c r="U1" s="47"/>
      <c r="V1" s="47"/>
      <c r="W1" s="49" t="s">
        <v>104</v>
      </c>
    </row>
    <row r="2" spans="1:26" x14ac:dyDescent="0.25">
      <c r="A2" s="42" t="s">
        <v>13</v>
      </c>
      <c r="B2" s="43">
        <v>10</v>
      </c>
      <c r="C2" s="44">
        <f>G$2*(B2/6)</f>
        <v>7.5207856386981087</v>
      </c>
      <c r="D2" s="44">
        <v>1.5097412946035367</v>
      </c>
      <c r="E2" s="31">
        <v>7.6263998104752467E-3</v>
      </c>
      <c r="F2" s="31">
        <f>E2^2</f>
        <v>5.8161974069216882E-5</v>
      </c>
      <c r="G2" s="44">
        <v>4.5124713832188652</v>
      </c>
      <c r="H2" s="44"/>
      <c r="I2" s="44"/>
      <c r="J2" s="44">
        <f>C2/2</f>
        <v>3.7603928193490543</v>
      </c>
      <c r="K2" s="44"/>
      <c r="L2" s="44">
        <f>J2*D2</f>
        <v>5.6772203233018841</v>
      </c>
      <c r="M2" s="44"/>
      <c r="N2" s="44">
        <f>J2-L$36</f>
        <v>-91.863472068219906</v>
      </c>
      <c r="O2" s="44">
        <f>N2^2</f>
        <v>8438.8975004286185</v>
      </c>
      <c r="P2" s="44"/>
      <c r="Q2" s="44">
        <f>O2*D2</f>
        <v>12740.552037323652</v>
      </c>
      <c r="R2" s="44"/>
      <c r="S2" s="44">
        <f>Q2*N2</f>
        <v>-1170391.3462143836</v>
      </c>
      <c r="T2" s="44"/>
      <c r="U2" s="44"/>
      <c r="V2" s="44"/>
      <c r="W2" s="44">
        <f>S2*N2</f>
        <v>107516212.74185131</v>
      </c>
    </row>
    <row r="3" spans="1:26" x14ac:dyDescent="0.25">
      <c r="A3" s="40" t="s">
        <v>8</v>
      </c>
      <c r="B3" s="39">
        <v>20</v>
      </c>
      <c r="C3" s="18">
        <f>G$2*(B3/6)</f>
        <v>15.041571277396217</v>
      </c>
      <c r="D3" s="18">
        <v>6.7780724394405629</v>
      </c>
      <c r="E3" s="33">
        <v>2.4783975028060321E-2</v>
      </c>
      <c r="F3" s="31">
        <f t="shared" ref="F3:F31" si="0">E3^2</f>
        <v>6.1424541819151757E-4</v>
      </c>
      <c r="G3" s="18"/>
      <c r="H3" s="18"/>
      <c r="I3" s="18"/>
      <c r="J3" s="18">
        <f>((C3-C2)/2)+C2</f>
        <v>11.281178458047163</v>
      </c>
      <c r="K3" s="18"/>
      <c r="L3" s="18">
        <f t="shared" ref="L3:L31" si="1">J3*D3</f>
        <v>76.464644790900067</v>
      </c>
      <c r="M3" s="18"/>
      <c r="N3" s="18">
        <f t="shared" ref="N3:N31" si="2">J3-L$36</f>
        <v>-84.342686429521791</v>
      </c>
      <c r="O3" s="18">
        <f t="shared" ref="O3:O31" si="3">N3^2</f>
        <v>7113.6887541486394</v>
      </c>
      <c r="P3" s="18"/>
      <c r="Q3" s="18">
        <f t="shared" ref="Q3:Q31" si="4">O3*D3</f>
        <v>48217.097687253168</v>
      </c>
      <c r="R3" s="18"/>
      <c r="S3" s="18">
        <f t="shared" ref="S3:S31" si="5">Q3*N3</f>
        <v>-4066759.5507776141</v>
      </c>
      <c r="T3" s="18"/>
      <c r="U3" s="18"/>
      <c r="V3" s="18"/>
      <c r="W3" s="18">
        <f t="shared" ref="W3:W31" si="6">S3*N3</f>
        <v>343001425.57549924</v>
      </c>
    </row>
    <row r="4" spans="1:26" x14ac:dyDescent="0.25">
      <c r="A4" s="40" t="s">
        <v>3</v>
      </c>
      <c r="B4" s="39">
        <v>30</v>
      </c>
      <c r="C4" s="18">
        <f t="shared" ref="C4:C31" si="7">G$2*(B4/6)</f>
        <v>22.562356916094327</v>
      </c>
      <c r="D4" s="18">
        <v>11.668122131202029</v>
      </c>
      <c r="E4" s="33">
        <v>4.3887210411406995E-2</v>
      </c>
      <c r="F4" s="31">
        <f t="shared" si="0"/>
        <v>1.9260872376951105E-3</v>
      </c>
      <c r="G4" s="18"/>
      <c r="H4" s="18"/>
      <c r="I4" s="18"/>
      <c r="J4" s="18">
        <f t="shared" ref="J4:J31" si="8">((C4-C3)/2)+C3</f>
        <v>18.801964096745273</v>
      </c>
      <c r="K4" s="18"/>
      <c r="L4" s="18">
        <f t="shared" si="1"/>
        <v>219.38361338729948</v>
      </c>
      <c r="M4" s="18"/>
      <c r="N4" s="18">
        <f t="shared" si="2"/>
        <v>-76.82190079082369</v>
      </c>
      <c r="O4" s="18">
        <f t="shared" si="3"/>
        <v>5901.6044411151579</v>
      </c>
      <c r="P4" s="18"/>
      <c r="Q4" s="18">
        <f t="shared" si="4"/>
        <v>68860.641388975957</v>
      </c>
      <c r="R4" s="18"/>
      <c r="S4" s="18">
        <f t="shared" si="5"/>
        <v>-5290005.3611763986</v>
      </c>
      <c r="T4" s="18"/>
      <c r="U4" s="18"/>
      <c r="V4" s="18"/>
      <c r="W4" s="18">
        <f>S4*N4</f>
        <v>406388267.03921872</v>
      </c>
    </row>
    <row r="5" spans="1:26" x14ac:dyDescent="0.25">
      <c r="A5" s="40" t="s">
        <v>7</v>
      </c>
      <c r="B5" s="39">
        <v>40</v>
      </c>
      <c r="C5" s="18">
        <f t="shared" si="7"/>
        <v>30.083142554792435</v>
      </c>
      <c r="D5" s="18">
        <v>15.534803276768589</v>
      </c>
      <c r="E5" s="33">
        <v>5.3510848928038972E-2</v>
      </c>
      <c r="F5" s="31">
        <f t="shared" si="0"/>
        <v>2.8634109529994097E-3</v>
      </c>
      <c r="G5" s="18"/>
      <c r="H5" s="18"/>
      <c r="I5" s="18"/>
      <c r="J5" s="18">
        <f t="shared" si="8"/>
        <v>26.322749735443381</v>
      </c>
      <c r="K5" s="18"/>
      <c r="L5" s="18">
        <f t="shared" si="1"/>
        <v>408.91873884372535</v>
      </c>
      <c r="M5" s="18"/>
      <c r="N5" s="18">
        <f t="shared" si="2"/>
        <v>-69.301115152125575</v>
      </c>
      <c r="O5" s="18">
        <f t="shared" si="3"/>
        <v>4802.6445613281694</v>
      </c>
      <c r="P5" s="18"/>
      <c r="Q5" s="18">
        <f>O5*D5</f>
        <v>74608.138468475692</v>
      </c>
      <c r="R5" s="18"/>
      <c r="S5" s="18">
        <f t="shared" si="5"/>
        <v>-5170427.1952895634</v>
      </c>
      <c r="T5" s="18"/>
      <c r="U5" s="18"/>
      <c r="V5" s="18"/>
      <c r="W5" s="18">
        <f t="shared" si="6"/>
        <v>358316370.44644368</v>
      </c>
    </row>
    <row r="6" spans="1:26" x14ac:dyDescent="0.25">
      <c r="A6" s="40" t="s">
        <v>57</v>
      </c>
      <c r="B6" s="39">
        <v>50</v>
      </c>
      <c r="C6" s="18">
        <f t="shared" si="7"/>
        <v>37.603928193490546</v>
      </c>
      <c r="D6" s="18">
        <v>18.417442650686656</v>
      </c>
      <c r="E6" s="33">
        <v>9.2860462530912541E-2</v>
      </c>
      <c r="F6" s="31">
        <f t="shared" si="0"/>
        <v>8.6230655014550121E-3</v>
      </c>
      <c r="G6" s="18"/>
      <c r="H6" s="18"/>
      <c r="I6" s="18"/>
      <c r="J6" s="18">
        <f t="shared" si="8"/>
        <v>33.843535374141489</v>
      </c>
      <c r="K6" s="18"/>
      <c r="L6" s="18">
        <f t="shared" si="1"/>
        <v>623.31137184973602</v>
      </c>
      <c r="M6" s="18"/>
      <c r="N6" s="18">
        <f t="shared" si="2"/>
        <v>-61.780329513427468</v>
      </c>
      <c r="O6" s="18">
        <f t="shared" si="3"/>
        <v>3816.8091147876771</v>
      </c>
      <c r="P6" s="18"/>
      <c r="Q6" s="18">
        <f t="shared" si="4"/>
        <v>70295.862980220147</v>
      </c>
      <c r="R6" s="18"/>
      <c r="S6" s="18">
        <f t="shared" si="5"/>
        <v>-4342901.5783487484</v>
      </c>
      <c r="T6" s="18"/>
      <c r="U6" s="18"/>
      <c r="V6" s="18"/>
      <c r="W6" s="18">
        <f t="shared" si="6"/>
        <v>268305890.5547699</v>
      </c>
    </row>
    <row r="7" spans="1:26" x14ac:dyDescent="0.25">
      <c r="A7" s="40" t="s">
        <v>22</v>
      </c>
      <c r="B7" s="39">
        <v>60</v>
      </c>
      <c r="C7" s="18">
        <f t="shared" si="7"/>
        <v>45.124713832188654</v>
      </c>
      <c r="D7" s="18">
        <v>20.578104531042815</v>
      </c>
      <c r="E7" s="33">
        <v>3.7175566849414823E-2</v>
      </c>
      <c r="F7" s="31">
        <f t="shared" si="0"/>
        <v>1.3820227705753103E-3</v>
      </c>
      <c r="G7" s="18"/>
      <c r="H7" s="18"/>
      <c r="I7" s="18"/>
      <c r="J7" s="18">
        <f t="shared" si="8"/>
        <v>41.364321012839596</v>
      </c>
      <c r="K7" s="18"/>
      <c r="L7" s="18">
        <f t="shared" si="1"/>
        <v>851.19932165782404</v>
      </c>
      <c r="M7" s="18"/>
      <c r="N7" s="18">
        <f t="shared" si="2"/>
        <v>-54.25954387472936</v>
      </c>
      <c r="O7" s="18">
        <f t="shared" si="3"/>
        <v>2944.0981014936806</v>
      </c>
      <c r="P7" s="18"/>
      <c r="Q7" s="18">
        <f t="shared" si="4"/>
        <v>60583.958482181661</v>
      </c>
      <c r="R7" s="18"/>
      <c r="S7" s="18">
        <f t="shared" si="5"/>
        <v>-3287257.9533687178</v>
      </c>
      <c r="T7" s="18"/>
      <c r="U7" s="18"/>
      <c r="V7" s="18"/>
      <c r="W7" s="18">
        <f t="shared" si="6"/>
        <v>178365117.14836299</v>
      </c>
    </row>
    <row r="8" spans="1:26" x14ac:dyDescent="0.25">
      <c r="A8" s="40" t="s">
        <v>77</v>
      </c>
      <c r="B8" s="39">
        <v>70</v>
      </c>
      <c r="C8" s="18">
        <f t="shared" si="7"/>
        <v>52.645499470886755</v>
      </c>
      <c r="D8" s="18">
        <v>21.65209240727313</v>
      </c>
      <c r="E8" s="33">
        <v>9.3298170539229591E-2</v>
      </c>
      <c r="F8" s="31">
        <f t="shared" si="0"/>
        <v>8.7045486259671682E-3</v>
      </c>
      <c r="G8" s="18"/>
      <c r="H8" s="18"/>
      <c r="I8" s="18"/>
      <c r="J8" s="18">
        <f t="shared" si="8"/>
        <v>48.885106651537704</v>
      </c>
      <c r="K8" s="18"/>
      <c r="L8" s="18">
        <f t="shared" si="1"/>
        <v>1058.4648465584967</v>
      </c>
      <c r="M8" s="18"/>
      <c r="N8" s="18">
        <f t="shared" si="2"/>
        <v>-46.738758236031252</v>
      </c>
      <c r="O8" s="18">
        <f t="shared" si="3"/>
        <v>2184.5115214461794</v>
      </c>
      <c r="P8" s="18"/>
      <c r="Q8" s="18">
        <f t="shared" si="4"/>
        <v>47299.245327105491</v>
      </c>
      <c r="R8" s="18"/>
      <c r="S8" s="18">
        <f t="shared" si="5"/>
        <v>-2210707.9920903146</v>
      </c>
      <c r="T8" s="18"/>
      <c r="U8" s="18"/>
      <c r="V8" s="18"/>
      <c r="W8" s="18">
        <f t="shared" si="6"/>
        <v>103325746.37277131</v>
      </c>
    </row>
    <row r="9" spans="1:26" x14ac:dyDescent="0.25">
      <c r="A9" s="40" t="s">
        <v>2</v>
      </c>
      <c r="B9" s="39">
        <v>80</v>
      </c>
      <c r="C9" s="18">
        <f t="shared" si="7"/>
        <v>60.166285109584869</v>
      </c>
      <c r="D9" s="18">
        <v>21.937130112332806</v>
      </c>
      <c r="E9" s="33">
        <v>6.6757888994193826E-2</v>
      </c>
      <c r="F9" s="31">
        <f t="shared" si="0"/>
        <v>4.4566157429611055E-3</v>
      </c>
      <c r="G9" s="18"/>
      <c r="H9" s="18"/>
      <c r="I9" s="18"/>
      <c r="J9" s="18">
        <f t="shared" si="8"/>
        <v>56.405892290235812</v>
      </c>
      <c r="K9" s="18"/>
      <c r="L9" s="18">
        <f t="shared" si="1"/>
        <v>1237.3833982731328</v>
      </c>
      <c r="M9" s="18"/>
      <c r="N9" s="18">
        <f t="shared" si="2"/>
        <v>-39.217972597333144</v>
      </c>
      <c r="O9" s="18">
        <f t="shared" si="3"/>
        <v>1538.0493746451734</v>
      </c>
      <c r="P9" s="18"/>
      <c r="Q9" s="18">
        <f t="shared" si="4"/>
        <v>33740.389250783279</v>
      </c>
      <c r="R9" s="18"/>
      <c r="S9" s="18">
        <f t="shared" si="5"/>
        <v>-1323229.6610605724</v>
      </c>
      <c r="T9" s="18"/>
      <c r="U9" s="18"/>
      <c r="V9" s="18"/>
      <c r="W9" s="18">
        <f t="shared" si="6"/>
        <v>51894384.58745195</v>
      </c>
    </row>
    <row r="10" spans="1:26" x14ac:dyDescent="0.25">
      <c r="A10" s="40" t="s">
        <v>43</v>
      </c>
      <c r="B10" s="39">
        <v>90</v>
      </c>
      <c r="C10" s="18">
        <f t="shared" si="7"/>
        <v>67.687070748282977</v>
      </c>
      <c r="D10" s="18">
        <v>22.464249917027448</v>
      </c>
      <c r="E10" s="33">
        <v>0.11326275219186725</v>
      </c>
      <c r="F10" s="31">
        <f t="shared" si="0"/>
        <v>1.282845103407633E-2</v>
      </c>
      <c r="G10" s="18"/>
      <c r="H10" s="18"/>
      <c r="I10" s="18"/>
      <c r="J10" s="18">
        <f t="shared" si="8"/>
        <v>63.926677928933927</v>
      </c>
      <c r="K10" s="18"/>
      <c r="L10" s="18">
        <f t="shared" si="1"/>
        <v>1436.0648693608944</v>
      </c>
      <c r="M10" s="18"/>
      <c r="N10" s="18">
        <f t="shared" si="2"/>
        <v>-31.697186958635029</v>
      </c>
      <c r="O10" s="18">
        <f t="shared" si="3"/>
        <v>1004.7116610906626</v>
      </c>
      <c r="P10" s="18"/>
      <c r="Q10" s="18">
        <f t="shared" si="4"/>
        <v>22570.093849292425</v>
      </c>
      <c r="R10" s="18"/>
      <c r="S10" s="18">
        <f t="shared" si="5"/>
        <v>-715408.48441496061</v>
      </c>
      <c r="T10" s="18"/>
      <c r="U10" s="18"/>
      <c r="V10" s="18"/>
      <c r="W10" s="18">
        <f t="shared" si="6"/>
        <v>22676436.482294742</v>
      </c>
      <c r="Y10" t="s">
        <v>105</v>
      </c>
      <c r="Z10">
        <f>(D34*(D34+1))/((D34-1)*(D34-2)*(D34-3))</f>
        <v>2.587009944088804E-3</v>
      </c>
    </row>
    <row r="11" spans="1:26" x14ac:dyDescent="0.25">
      <c r="A11" s="40" t="s">
        <v>32</v>
      </c>
      <c r="B11" s="39">
        <v>100</v>
      </c>
      <c r="C11" s="18">
        <f t="shared" si="7"/>
        <v>75.207856386981092</v>
      </c>
      <c r="D11" s="18">
        <v>21.345205260955506</v>
      </c>
      <c r="E11" s="33">
        <v>0.11357561858080517</v>
      </c>
      <c r="F11" s="31">
        <f t="shared" si="0"/>
        <v>1.2899421136012537E-2</v>
      </c>
      <c r="G11" s="18"/>
      <c r="H11" s="18"/>
      <c r="I11" s="18"/>
      <c r="J11" s="18">
        <f t="shared" si="8"/>
        <v>71.447463567632042</v>
      </c>
      <c r="K11" s="18"/>
      <c r="L11" s="18">
        <f t="shared" si="1"/>
        <v>1525.0607752257463</v>
      </c>
      <c r="M11" s="18"/>
      <c r="N11" s="18">
        <f t="shared" si="2"/>
        <v>-24.176401319936915</v>
      </c>
      <c r="O11" s="18">
        <f t="shared" si="3"/>
        <v>584.49838078264736</v>
      </c>
      <c r="P11" s="18"/>
      <c r="Q11" s="18">
        <f t="shared" si="4"/>
        <v>12476.23791250174</v>
      </c>
      <c r="R11" s="18"/>
      <c r="S11" s="18">
        <f t="shared" si="5"/>
        <v>-301630.53473565402</v>
      </c>
      <c r="T11" s="18"/>
      <c r="U11" s="18"/>
      <c r="V11" s="18"/>
      <c r="W11" s="18">
        <f t="shared" si="6"/>
        <v>7292340.8581163427</v>
      </c>
    </row>
    <row r="12" spans="1:26" x14ac:dyDescent="0.25">
      <c r="A12" s="40" t="s">
        <v>5</v>
      </c>
      <c r="B12" s="39">
        <v>110</v>
      </c>
      <c r="C12" s="18">
        <f t="shared" si="7"/>
        <v>82.728642025679193</v>
      </c>
      <c r="D12" s="18">
        <v>20.493198313472323</v>
      </c>
      <c r="E12" s="33">
        <v>7.5424321775866068E-2</v>
      </c>
      <c r="F12" s="31">
        <f t="shared" si="0"/>
        <v>5.6888283153493846E-3</v>
      </c>
      <c r="G12" s="18"/>
      <c r="H12" s="18"/>
      <c r="I12" s="18"/>
      <c r="J12" s="18">
        <f t="shared" si="8"/>
        <v>78.968249206330142</v>
      </c>
      <c r="K12" s="18"/>
      <c r="L12" s="18">
        <f t="shared" si="1"/>
        <v>1618.3119914530271</v>
      </c>
      <c r="M12" s="18"/>
      <c r="N12" s="18">
        <f t="shared" si="2"/>
        <v>-16.655615681238814</v>
      </c>
      <c r="O12" s="18">
        <f t="shared" si="3"/>
        <v>277.4095337211283</v>
      </c>
      <c r="P12" s="18"/>
      <c r="Q12" s="18">
        <f t="shared" si="4"/>
        <v>5685.0085885949702</v>
      </c>
      <c r="R12" s="18"/>
      <c r="S12" s="18">
        <f t="shared" si="5"/>
        <v>-94687.318196179724</v>
      </c>
      <c r="T12" s="18"/>
      <c r="U12" s="18"/>
      <c r="V12" s="18"/>
      <c r="W12" s="18">
        <f t="shared" si="6"/>
        <v>1577075.5817627404</v>
      </c>
      <c r="Y12" t="s">
        <v>106</v>
      </c>
      <c r="Z12">
        <f>W34/(Q36^4)</f>
        <v>943.40120488216098</v>
      </c>
    </row>
    <row r="13" spans="1:26" x14ac:dyDescent="0.25">
      <c r="A13" s="40" t="s">
        <v>4</v>
      </c>
      <c r="B13" s="39">
        <v>120</v>
      </c>
      <c r="C13" s="18">
        <f t="shared" si="7"/>
        <v>90.249427664377308</v>
      </c>
      <c r="D13" s="18">
        <v>20.585607796290574</v>
      </c>
      <c r="E13" s="33">
        <v>2.4154219150351409E-2</v>
      </c>
      <c r="F13" s="31">
        <f t="shared" si="0"/>
        <v>5.8342630276320281E-4</v>
      </c>
      <c r="G13" s="18"/>
      <c r="H13" s="18"/>
      <c r="I13" s="18"/>
      <c r="J13" s="18">
        <f t="shared" si="8"/>
        <v>86.489034845028243</v>
      </c>
      <c r="K13" s="18"/>
      <c r="L13" s="18">
        <f t="shared" si="1"/>
        <v>1780.4293499994606</v>
      </c>
      <c r="M13" s="18"/>
      <c r="N13" s="18">
        <f t="shared" si="2"/>
        <v>-9.1348300425407132</v>
      </c>
      <c r="O13" s="18">
        <f t="shared" si="3"/>
        <v>83.445119906104367</v>
      </c>
      <c r="P13" s="18"/>
      <c r="Q13" s="18">
        <f t="shared" si="4"/>
        <v>1717.7685109015038</v>
      </c>
      <c r="R13" s="18"/>
      <c r="S13" s="18">
        <f t="shared" si="5"/>
        <v>-15691.52339951348</v>
      </c>
      <c r="T13" s="18"/>
      <c r="U13" s="18"/>
      <c r="V13" s="18"/>
      <c r="W13" s="18">
        <f t="shared" si="6"/>
        <v>143339.39936310632</v>
      </c>
    </row>
    <row r="14" spans="1:26" x14ac:dyDescent="0.25">
      <c r="A14" s="40" t="s">
        <v>44</v>
      </c>
      <c r="B14" s="39">
        <v>130</v>
      </c>
      <c r="C14" s="18">
        <f t="shared" si="7"/>
        <v>97.770213303075423</v>
      </c>
      <c r="D14" s="18">
        <v>19.334669458853121</v>
      </c>
      <c r="E14" s="33">
        <v>8.7436769119638422E-2</v>
      </c>
      <c r="F14" s="31">
        <f t="shared" si="0"/>
        <v>7.6451885940809552E-3</v>
      </c>
      <c r="G14" s="18"/>
      <c r="H14" s="18"/>
      <c r="I14" s="18"/>
      <c r="J14" s="18">
        <f t="shared" si="8"/>
        <v>94.009820483726372</v>
      </c>
      <c r="K14" s="18"/>
      <c r="L14" s="18">
        <f t="shared" si="1"/>
        <v>1817.6488049389689</v>
      </c>
      <c r="M14" s="18"/>
      <c r="N14" s="18">
        <f t="shared" si="2"/>
        <v>-1.6140444038425841</v>
      </c>
      <c r="O14" s="18">
        <f t="shared" si="3"/>
        <v>2.6051393375755625</v>
      </c>
      <c r="P14" s="18"/>
      <c r="Q14" s="18">
        <f t="shared" si="4"/>
        <v>50.369507986279075</v>
      </c>
      <c r="R14" s="18"/>
      <c r="S14" s="18">
        <f t="shared" si="5"/>
        <v>-81.298622489558085</v>
      </c>
      <c r="T14" s="18"/>
      <c r="U14" s="18"/>
      <c r="V14" s="18"/>
      <c r="W14" s="18">
        <f t="shared" si="6"/>
        <v>131.21958666938207</v>
      </c>
      <c r="Y14" t="s">
        <v>107</v>
      </c>
      <c r="Z14">
        <f>(3*(D34-1)^2)/((D34-2)*(D34-3))</f>
        <v>3.0230669361738309</v>
      </c>
    </row>
    <row r="15" spans="1:26" x14ac:dyDescent="0.25">
      <c r="A15" s="40" t="s">
        <v>56</v>
      </c>
      <c r="B15" s="39">
        <v>140</v>
      </c>
      <c r="C15" s="18">
        <f t="shared" si="7"/>
        <v>105.29099894177351</v>
      </c>
      <c r="D15" s="18">
        <v>18.39201106871522</v>
      </c>
      <c r="E15" s="33">
        <v>4.4881976223726652E-2</v>
      </c>
      <c r="F15" s="31">
        <f t="shared" si="0"/>
        <v>2.0143917897471647E-3</v>
      </c>
      <c r="G15" s="18"/>
      <c r="H15" s="18"/>
      <c r="I15" s="18"/>
      <c r="J15" s="18">
        <f t="shared" si="8"/>
        <v>101.53060612242447</v>
      </c>
      <c r="K15" s="18"/>
      <c r="L15" s="18">
        <f t="shared" si="1"/>
        <v>1867.3520316169963</v>
      </c>
      <c r="M15" s="18"/>
      <c r="N15" s="18">
        <f t="shared" si="2"/>
        <v>5.9067412348555166</v>
      </c>
      <c r="O15" s="18">
        <f t="shared" si="3"/>
        <v>34.889592015542476</v>
      </c>
      <c r="P15" s="18"/>
      <c r="Q15" s="18">
        <f t="shared" si="4"/>
        <v>641.68976253281539</v>
      </c>
      <c r="R15" s="18"/>
      <c r="S15" s="18">
        <f t="shared" si="5"/>
        <v>3790.2953803372252</v>
      </c>
      <c r="T15" s="18"/>
      <c r="U15" s="18"/>
      <c r="V15" s="18"/>
      <c r="W15" s="18">
        <f t="shared" si="6"/>
        <v>22388.294015320262</v>
      </c>
    </row>
    <row r="16" spans="1:26" x14ac:dyDescent="0.25">
      <c r="A16" s="40" t="s">
        <v>11</v>
      </c>
      <c r="B16" s="39">
        <v>150</v>
      </c>
      <c r="C16" s="18">
        <f t="shared" si="7"/>
        <v>112.81178458047162</v>
      </c>
      <c r="D16" s="18">
        <v>17.026976221371399</v>
      </c>
      <c r="E16" s="33">
        <v>4.2522278371806506E-2</v>
      </c>
      <c r="F16" s="31">
        <f t="shared" si="0"/>
        <v>1.8081441579294033E-3</v>
      </c>
      <c r="G16" s="18"/>
      <c r="H16" s="18"/>
      <c r="I16" s="18"/>
      <c r="J16" s="18">
        <f t="shared" si="8"/>
        <v>109.05139176112257</v>
      </c>
      <c r="K16" s="18"/>
      <c r="L16" s="18">
        <f t="shared" si="1"/>
        <v>1856.8154544240908</v>
      </c>
      <c r="M16" s="18"/>
      <c r="N16" s="18">
        <f t="shared" si="2"/>
        <v>13.427526873553617</v>
      </c>
      <c r="O16" s="18">
        <f t="shared" si="3"/>
        <v>180.29847794000457</v>
      </c>
      <c r="P16" s="18"/>
      <c r="Q16" s="18">
        <f t="shared" si="4"/>
        <v>3069.9378966339136</v>
      </c>
      <c r="R16" s="18"/>
      <c r="S16" s="18">
        <f t="shared" si="5"/>
        <v>41221.673607192541</v>
      </c>
      <c r="T16" s="18"/>
      <c r="U16" s="18"/>
      <c r="V16" s="18"/>
      <c r="W16" s="18">
        <f t="shared" si="6"/>
        <v>553505.13013343373</v>
      </c>
    </row>
    <row r="17" spans="1:26" x14ac:dyDescent="0.25">
      <c r="A17" s="40" t="s">
        <v>58</v>
      </c>
      <c r="B17" s="39">
        <v>160</v>
      </c>
      <c r="C17" s="18">
        <f t="shared" si="7"/>
        <v>120.33257021916974</v>
      </c>
      <c r="D17" s="18">
        <v>15.998827299822363</v>
      </c>
      <c r="E17" s="33">
        <v>3.6034265456516612E-2</v>
      </c>
      <c r="F17" s="31">
        <f t="shared" si="0"/>
        <v>1.2984682869907063E-3</v>
      </c>
      <c r="G17" s="18"/>
      <c r="H17" s="18"/>
      <c r="I17" s="18"/>
      <c r="J17" s="18">
        <f t="shared" si="8"/>
        <v>116.57217739982067</v>
      </c>
      <c r="K17" s="18"/>
      <c r="L17" s="18">
        <f t="shared" si="1"/>
        <v>1865.0181341839864</v>
      </c>
      <c r="M17" s="18"/>
      <c r="N17" s="18">
        <f t="shared" si="2"/>
        <v>20.948312512251718</v>
      </c>
      <c r="O17" s="18">
        <f t="shared" si="3"/>
        <v>438.83179711096187</v>
      </c>
      <c r="P17" s="18"/>
      <c r="Q17" s="18">
        <f t="shared" si="4"/>
        <v>7020.7941356489655</v>
      </c>
      <c r="R17" s="18"/>
      <c r="S17" s="18">
        <f t="shared" si="5"/>
        <v>147073.78963775872</v>
      </c>
      <c r="T17" s="18" t="s">
        <v>108</v>
      </c>
      <c r="U17" s="18">
        <f>(D34/((D34-1)*(D34-2)))*(S34/(Q36^3))</f>
        <v>0.49218792166693254</v>
      </c>
      <c r="V17" s="18"/>
      <c r="W17" s="18">
        <f t="shared" si="6"/>
        <v>3080947.7076929379</v>
      </c>
      <c r="Y17" t="s">
        <v>109</v>
      </c>
      <c r="Z17">
        <f>Z10*Z12-Z14</f>
        <v>-0.58247863787832133</v>
      </c>
    </row>
    <row r="18" spans="1:26" x14ac:dyDescent="0.25">
      <c r="A18" s="40" t="s">
        <v>50</v>
      </c>
      <c r="B18" s="39">
        <v>170</v>
      </c>
      <c r="C18" s="18">
        <f t="shared" si="7"/>
        <v>127.85335585786784</v>
      </c>
      <c r="D18" s="18">
        <v>14.535096774871009</v>
      </c>
      <c r="E18" s="33">
        <v>5.7022764200110904E-2</v>
      </c>
      <c r="F18" s="31">
        <f t="shared" si="0"/>
        <v>3.2515956370214498E-3</v>
      </c>
      <c r="G18" s="18"/>
      <c r="H18" s="18"/>
      <c r="I18" s="18"/>
      <c r="J18" s="18">
        <f t="shared" si="8"/>
        <v>124.09296303851879</v>
      </c>
      <c r="K18" s="18"/>
      <c r="L18" s="18">
        <f t="shared" si="1"/>
        <v>1803.7032268453618</v>
      </c>
      <c r="M18" s="18"/>
      <c r="N18" s="18">
        <f t="shared" si="2"/>
        <v>28.469098150949833</v>
      </c>
      <c r="O18" s="18">
        <f t="shared" si="3"/>
        <v>810.48954952841518</v>
      </c>
      <c r="P18" s="18"/>
      <c r="Q18" s="18">
        <f t="shared" si="4"/>
        <v>11780.544037417125</v>
      </c>
      <c r="R18" s="18"/>
      <c r="S18" s="18">
        <f t="shared" si="5"/>
        <v>335381.46447281493</v>
      </c>
      <c r="T18" s="18"/>
      <c r="U18" s="18"/>
      <c r="V18" s="18"/>
      <c r="W18" s="18">
        <f t="shared" si="6"/>
        <v>9548007.8300858624</v>
      </c>
    </row>
    <row r="19" spans="1:26" x14ac:dyDescent="0.25">
      <c r="A19" s="40" t="s">
        <v>52</v>
      </c>
      <c r="B19" s="39">
        <v>180</v>
      </c>
      <c r="C19" s="18">
        <f t="shared" si="7"/>
        <v>135.37414149656595</v>
      </c>
      <c r="D19" s="18">
        <v>13.291461688017648</v>
      </c>
      <c r="E19" s="33">
        <v>5.9177926592525118E-2</v>
      </c>
      <c r="F19" s="31">
        <f t="shared" si="0"/>
        <v>3.5020269957902915E-3</v>
      </c>
      <c r="G19" s="18"/>
      <c r="H19" s="18"/>
      <c r="I19" s="18"/>
      <c r="J19" s="18">
        <f t="shared" si="8"/>
        <v>131.6137486772169</v>
      </c>
      <c r="K19" s="18"/>
      <c r="L19" s="18">
        <f t="shared" si="1"/>
        <v>1749.3390981596119</v>
      </c>
      <c r="M19" s="18"/>
      <c r="N19" s="18">
        <f t="shared" si="2"/>
        <v>35.989883789647948</v>
      </c>
      <c r="O19" s="18">
        <f t="shared" si="3"/>
        <v>1295.2717351923641</v>
      </c>
      <c r="P19" s="18"/>
      <c r="Q19" s="18">
        <f t="shared" si="4"/>
        <v>17216.054643881449</v>
      </c>
      <c r="R19" s="18"/>
      <c r="S19" s="18">
        <f t="shared" si="5"/>
        <v>619603.80594952218</v>
      </c>
      <c r="T19" s="18"/>
      <c r="U19" s="18"/>
      <c r="V19" s="18"/>
      <c r="W19" s="18">
        <f t="shared" si="6"/>
        <v>22299468.971746881</v>
      </c>
    </row>
    <row r="20" spans="1:26" x14ac:dyDescent="0.25">
      <c r="A20" s="40" t="s">
        <v>85</v>
      </c>
      <c r="B20" s="39">
        <v>190</v>
      </c>
      <c r="C20" s="18">
        <f t="shared" si="7"/>
        <v>142.89492713526408</v>
      </c>
      <c r="D20" s="18">
        <v>12.214385530575012</v>
      </c>
      <c r="E20" s="33">
        <v>6.3112015425270743E-2</v>
      </c>
      <c r="F20" s="31">
        <f t="shared" si="0"/>
        <v>3.9831264910396118E-3</v>
      </c>
      <c r="G20" s="18"/>
      <c r="H20" s="18"/>
      <c r="I20" s="18"/>
      <c r="J20" s="18">
        <f t="shared" si="8"/>
        <v>139.134534315915</v>
      </c>
      <c r="K20" s="18"/>
      <c r="L20" s="18">
        <f t="shared" si="1"/>
        <v>1699.4428427516048</v>
      </c>
      <c r="M20" s="18"/>
      <c r="N20" s="18">
        <f t="shared" si="2"/>
        <v>43.510669428346048</v>
      </c>
      <c r="O20" s="18">
        <f t="shared" si="3"/>
        <v>1893.1783541028074</v>
      </c>
      <c r="P20" s="18"/>
      <c r="Q20" s="18">
        <f t="shared" si="4"/>
        <v>23124.010295151147</v>
      </c>
      <c r="R20" s="18"/>
      <c r="S20" s="18">
        <f t="shared" si="5"/>
        <v>1006141.1678099923</v>
      </c>
      <c r="T20" s="18"/>
      <c r="U20" s="18"/>
      <c r="V20" s="18"/>
      <c r="W20" s="18">
        <f t="shared" si="6"/>
        <v>43777875.750830628</v>
      </c>
    </row>
    <row r="21" spans="1:26" x14ac:dyDescent="0.25">
      <c r="A21" s="40" t="s">
        <v>10</v>
      </c>
      <c r="B21" s="39">
        <v>200</v>
      </c>
      <c r="C21" s="18">
        <f t="shared" si="7"/>
        <v>150.41571277396218</v>
      </c>
      <c r="D21" s="18">
        <v>11.131325390554274</v>
      </c>
      <c r="E21" s="33">
        <v>3.6538165451575268E-2</v>
      </c>
      <c r="F21" s="31">
        <f t="shared" si="0"/>
        <v>1.3350375345666885E-3</v>
      </c>
      <c r="G21" s="18"/>
      <c r="H21" s="18"/>
      <c r="I21" s="18"/>
      <c r="J21" s="18">
        <f t="shared" si="8"/>
        <v>146.65531995461313</v>
      </c>
      <c r="K21" s="18"/>
      <c r="L21" s="18">
        <f t="shared" si="1"/>
        <v>1632.468086670646</v>
      </c>
      <c r="M21" s="18"/>
      <c r="N21" s="18">
        <f t="shared" si="2"/>
        <v>51.031455067044178</v>
      </c>
      <c r="O21" s="18">
        <f t="shared" si="3"/>
        <v>2604.2094062597489</v>
      </c>
      <c r="P21" s="18"/>
      <c r="Q21" s="18">
        <f t="shared" si="4"/>
        <v>28988.302286219412</v>
      </c>
      <c r="R21" s="18"/>
      <c r="S21" s="18">
        <f t="shared" si="5"/>
        <v>1479315.2455890998</v>
      </c>
      <c r="T21" s="18"/>
      <c r="U21" s="18"/>
      <c r="V21" s="18"/>
      <c r="W21" s="18">
        <f t="shared" si="6"/>
        <v>75491609.48527357</v>
      </c>
    </row>
    <row r="22" spans="1:26" x14ac:dyDescent="0.25">
      <c r="A22" s="40" t="s">
        <v>61</v>
      </c>
      <c r="B22" s="39">
        <v>210</v>
      </c>
      <c r="C22" s="18">
        <f t="shared" si="7"/>
        <v>157.93649841266028</v>
      </c>
      <c r="D22" s="18">
        <v>10.487198527408117</v>
      </c>
      <c r="E22" s="33">
        <v>4.5984981706956557E-2</v>
      </c>
      <c r="F22" s="31">
        <f t="shared" si="0"/>
        <v>2.114618542589129E-3</v>
      </c>
      <c r="G22" s="18"/>
      <c r="H22" s="18"/>
      <c r="I22" s="18"/>
      <c r="J22" s="18">
        <f t="shared" si="8"/>
        <v>154.17610559331123</v>
      </c>
      <c r="K22" s="18"/>
      <c r="L22" s="18">
        <f t="shared" si="1"/>
        <v>1616.8754275396918</v>
      </c>
      <c r="M22" s="18"/>
      <c r="N22" s="18">
        <f t="shared" si="2"/>
        <v>58.552240705742278</v>
      </c>
      <c r="O22" s="18">
        <f t="shared" si="3"/>
        <v>3428.3648916631828</v>
      </c>
      <c r="P22" s="18"/>
      <c r="Q22" s="18">
        <f t="shared" si="4"/>
        <v>35953.943243267815</v>
      </c>
      <c r="R22" s="18"/>
      <c r="S22" s="18">
        <f t="shared" si="5"/>
        <v>2105183.9391004131</v>
      </c>
      <c r="T22" s="18"/>
      <c r="U22" s="18"/>
      <c r="V22" s="18"/>
      <c r="W22" s="18">
        <f t="shared" si="6"/>
        <v>123263236.73207009</v>
      </c>
    </row>
    <row r="23" spans="1:26" x14ac:dyDescent="0.25">
      <c r="A23" s="40" t="s">
        <v>73</v>
      </c>
      <c r="B23" s="39">
        <v>220</v>
      </c>
      <c r="C23" s="18">
        <f t="shared" si="7"/>
        <v>165.45728405135839</v>
      </c>
      <c r="D23" s="18">
        <v>9.0937664976036849</v>
      </c>
      <c r="E23" s="33">
        <v>3.7955953843525382E-2</v>
      </c>
      <c r="F23" s="31">
        <f t="shared" si="0"/>
        <v>1.4406544321718291E-3</v>
      </c>
      <c r="G23" s="18"/>
      <c r="H23" s="18"/>
      <c r="I23" s="18"/>
      <c r="J23" s="18">
        <f t="shared" si="8"/>
        <v>161.69689123200934</v>
      </c>
      <c r="K23" s="18"/>
      <c r="L23" s="18">
        <f t="shared" si="1"/>
        <v>1470.4337722523135</v>
      </c>
      <c r="M23" s="18"/>
      <c r="N23" s="18">
        <f t="shared" si="2"/>
        <v>66.073026344440379</v>
      </c>
      <c r="O23" s="18">
        <f t="shared" si="3"/>
        <v>4365.6448103131124</v>
      </c>
      <c r="P23" s="18"/>
      <c r="Q23" s="18">
        <f t="shared" si="4"/>
        <v>39700.154516462775</v>
      </c>
      <c r="R23" s="18"/>
      <c r="S23" s="18">
        <f t="shared" si="5"/>
        <v>2623109.3552445988</v>
      </c>
      <c r="T23" s="18"/>
      <c r="U23" s="18"/>
      <c r="V23" s="18"/>
      <c r="W23" s="18">
        <f t="shared" si="6"/>
        <v>173316773.53342441</v>
      </c>
    </row>
    <row r="24" spans="1:26" x14ac:dyDescent="0.25">
      <c r="A24" s="40" t="s">
        <v>23</v>
      </c>
      <c r="B24" s="39">
        <v>230</v>
      </c>
      <c r="C24" s="18">
        <f t="shared" si="7"/>
        <v>172.97806969005651</v>
      </c>
      <c r="D24" s="18">
        <v>8.4177564534756186</v>
      </c>
      <c r="E24" s="33">
        <v>3.709684029674875E-2</v>
      </c>
      <c r="F24" s="31">
        <f t="shared" si="0"/>
        <v>1.3761755600024818E-3</v>
      </c>
      <c r="G24" s="18"/>
      <c r="H24" s="18"/>
      <c r="I24" s="18"/>
      <c r="J24" s="18">
        <f t="shared" si="8"/>
        <v>169.21767687070746</v>
      </c>
      <c r="K24" s="18"/>
      <c r="L24" s="18">
        <f t="shared" si="1"/>
        <v>1424.4331915205496</v>
      </c>
      <c r="M24" s="18"/>
      <c r="N24" s="18">
        <f t="shared" si="2"/>
        <v>73.593811983138508</v>
      </c>
      <c r="O24" s="18">
        <f t="shared" si="3"/>
        <v>5416.0491622095415</v>
      </c>
      <c r="P24" s="18"/>
      <c r="Q24" s="18">
        <f t="shared" si="4"/>
        <v>45590.982787530585</v>
      </c>
      <c r="R24" s="18"/>
      <c r="S24" s="18">
        <f t="shared" si="5"/>
        <v>3355214.2153920298</v>
      </c>
      <c r="T24" s="18"/>
      <c r="U24" s="18"/>
      <c r="V24" s="18"/>
      <c r="W24" s="18">
        <f t="shared" si="6"/>
        <v>246923004.13071463</v>
      </c>
    </row>
    <row r="25" spans="1:26" x14ac:dyDescent="0.25">
      <c r="A25" s="40" t="s">
        <v>53</v>
      </c>
      <c r="B25" s="39">
        <v>240</v>
      </c>
      <c r="C25" s="18">
        <f t="shared" si="7"/>
        <v>180.49885532875462</v>
      </c>
      <c r="D25" s="18">
        <v>7.655900825152508</v>
      </c>
      <c r="E25" s="33">
        <v>2.1784496010308425E-2</v>
      </c>
      <c r="F25" s="31">
        <f t="shared" si="0"/>
        <v>4.7456426642314366E-4</v>
      </c>
      <c r="G25" s="18"/>
      <c r="H25" s="18"/>
      <c r="I25" s="18"/>
      <c r="J25" s="18">
        <f t="shared" si="8"/>
        <v>176.73846250940557</v>
      </c>
      <c r="K25" s="18"/>
      <c r="L25" s="18">
        <f t="shared" si="1"/>
        <v>1353.0921409619436</v>
      </c>
      <c r="M25" s="18"/>
      <c r="N25" s="18">
        <f t="shared" si="2"/>
        <v>81.114597621836609</v>
      </c>
      <c r="O25" s="18">
        <f t="shared" si="3"/>
        <v>6579.5779473524608</v>
      </c>
      <c r="P25" s="18"/>
      <c r="Q25" s="18">
        <f t="shared" si="4"/>
        <v>50372.596236290949</v>
      </c>
      <c r="R25" s="18"/>
      <c r="S25" s="18">
        <f t="shared" si="5"/>
        <v>4085952.8748739813</v>
      </c>
      <c r="T25" s="18"/>
      <c r="U25" s="18"/>
      <c r="V25" s="18"/>
      <c r="W25" s="18">
        <f t="shared" si="6"/>
        <v>331430423.34718949</v>
      </c>
    </row>
    <row r="26" spans="1:26" x14ac:dyDescent="0.25">
      <c r="A26" s="40" t="s">
        <v>6</v>
      </c>
      <c r="B26" s="39">
        <v>250</v>
      </c>
      <c r="C26" s="18">
        <f t="shared" si="7"/>
        <v>188.01964096745272</v>
      </c>
      <c r="D26" s="18">
        <v>6.80049460423428</v>
      </c>
      <c r="E26" s="33">
        <v>2.2379825062556397E-2</v>
      </c>
      <c r="F26" s="31">
        <f t="shared" si="0"/>
        <v>5.0085656983062739E-4</v>
      </c>
      <c r="G26" s="18"/>
      <c r="H26" s="18"/>
      <c r="I26" s="18"/>
      <c r="J26" s="18">
        <f t="shared" si="8"/>
        <v>184.25924814810367</v>
      </c>
      <c r="K26" s="18"/>
      <c r="L26" s="18">
        <f t="shared" si="1"/>
        <v>1253.0540228114442</v>
      </c>
      <c r="M26" s="18"/>
      <c r="N26" s="18">
        <f t="shared" si="2"/>
        <v>88.635383260534709</v>
      </c>
      <c r="O26" s="18">
        <f t="shared" si="3"/>
        <v>7856.2311657418768</v>
      </c>
      <c r="P26" s="18"/>
      <c r="Q26" s="18">
        <f t="shared" si="4"/>
        <v>53426.257652244822</v>
      </c>
      <c r="R26" s="18"/>
      <c r="S26" s="18">
        <f t="shared" si="5"/>
        <v>4735456.8231827952</v>
      </c>
      <c r="T26" s="18"/>
      <c r="U26" s="18"/>
      <c r="V26" s="18"/>
      <c r="W26" s="18">
        <f t="shared" si="6"/>
        <v>419729030.43652117</v>
      </c>
    </row>
    <row r="27" spans="1:26" x14ac:dyDescent="0.25">
      <c r="A27" s="40" t="s">
        <v>26</v>
      </c>
      <c r="B27" s="39">
        <v>260</v>
      </c>
      <c r="C27" s="18">
        <f t="shared" si="7"/>
        <v>195.54042660615085</v>
      </c>
      <c r="D27" s="18">
        <v>6.1221889978980171</v>
      </c>
      <c r="E27" s="33">
        <v>1.7818528341027373E-2</v>
      </c>
      <c r="F27" s="31">
        <f t="shared" si="0"/>
        <v>3.1749995223999573E-4</v>
      </c>
      <c r="G27" s="18"/>
      <c r="H27" s="18"/>
      <c r="I27" s="18"/>
      <c r="J27" s="18">
        <f t="shared" si="8"/>
        <v>191.78003378680177</v>
      </c>
      <c r="K27" s="18"/>
      <c r="L27" s="18">
        <f t="shared" si="1"/>
        <v>1174.1136128660678</v>
      </c>
      <c r="M27" s="18"/>
      <c r="N27" s="18">
        <f t="shared" si="2"/>
        <v>96.15616889923281</v>
      </c>
      <c r="O27" s="18">
        <f t="shared" si="3"/>
        <v>9246.0088173777876</v>
      </c>
      <c r="P27" s="18"/>
      <c r="Q27" s="18">
        <f t="shared" si="4"/>
        <v>56605.813456218348</v>
      </c>
      <c r="R27" s="18"/>
      <c r="S27" s="18">
        <f t="shared" si="5"/>
        <v>5442998.1593745966</v>
      </c>
      <c r="T27" s="18"/>
      <c r="U27" s="18"/>
      <c r="V27" s="18"/>
      <c r="W27" s="18">
        <f t="shared" si="6"/>
        <v>523377850.33103698</v>
      </c>
    </row>
    <row r="28" spans="1:26" x14ac:dyDescent="0.25">
      <c r="A28" s="40" t="s">
        <v>40</v>
      </c>
      <c r="B28" s="39">
        <v>270</v>
      </c>
      <c r="C28" s="18">
        <f t="shared" si="7"/>
        <v>203.06121224484895</v>
      </c>
      <c r="D28" s="18">
        <v>5.8506310615538011</v>
      </c>
      <c r="E28" s="33">
        <v>3.4158194139259523E-2</v>
      </c>
      <c r="F28" s="31">
        <f t="shared" si="0"/>
        <v>1.1667822268553436E-3</v>
      </c>
      <c r="G28" s="18"/>
      <c r="H28" s="18"/>
      <c r="I28" s="18"/>
      <c r="J28" s="18">
        <f t="shared" si="8"/>
        <v>199.3008194254999</v>
      </c>
      <c r="K28" s="18"/>
      <c r="L28" s="18">
        <f t="shared" si="1"/>
        <v>1166.0355647239548</v>
      </c>
      <c r="M28" s="18"/>
      <c r="N28" s="18">
        <f t="shared" si="2"/>
        <v>103.67695453793094</v>
      </c>
      <c r="O28" s="18">
        <f t="shared" si="3"/>
        <v>10748.910902260199</v>
      </c>
      <c r="P28" s="18"/>
      <c r="Q28" s="18">
        <f t="shared" si="4"/>
        <v>62887.912002637815</v>
      </c>
      <c r="R28" s="18"/>
      <c r="S28" s="18">
        <f t="shared" si="5"/>
        <v>6520027.193682882</v>
      </c>
      <c r="T28" s="18"/>
      <c r="U28" s="18"/>
      <c r="V28" s="18"/>
      <c r="W28" s="18">
        <f t="shared" si="6"/>
        <v>675976562.94553363</v>
      </c>
    </row>
    <row r="29" spans="1:26" x14ac:dyDescent="0.25">
      <c r="A29" s="40" t="s">
        <v>54</v>
      </c>
      <c r="B29" s="39">
        <v>280</v>
      </c>
      <c r="C29" s="18">
        <f t="shared" si="7"/>
        <v>210.58199788354702</v>
      </c>
      <c r="D29" s="18">
        <v>5.0134813783224788</v>
      </c>
      <c r="E29" s="33">
        <v>3.5681761612291141E-2</v>
      </c>
      <c r="F29" s="31">
        <f t="shared" si="0"/>
        <v>1.2731881117563737E-3</v>
      </c>
      <c r="G29" s="18"/>
      <c r="H29" s="18"/>
      <c r="I29" s="18"/>
      <c r="J29" s="18">
        <f t="shared" si="8"/>
        <v>206.82160506419797</v>
      </c>
      <c r="K29" s="18"/>
      <c r="L29" s="18">
        <f t="shared" si="1"/>
        <v>1036.8962656241226</v>
      </c>
      <c r="M29" s="18"/>
      <c r="N29" s="18">
        <f t="shared" si="2"/>
        <v>111.19774017662901</v>
      </c>
      <c r="O29" s="18">
        <f t="shared" si="3"/>
        <v>12364.937420389093</v>
      </c>
      <c r="P29" s="18"/>
      <c r="Q29" s="18">
        <f t="shared" si="4"/>
        <v>61991.383501243501</v>
      </c>
      <c r="R29" s="18"/>
      <c r="S29" s="18">
        <f t="shared" si="5"/>
        <v>6893301.7557610413</v>
      </c>
      <c r="T29" s="18"/>
      <c r="U29" s="18"/>
      <c r="V29" s="18"/>
      <c r="W29" s="18">
        <f t="shared" si="6"/>
        <v>766519577.5962168</v>
      </c>
    </row>
    <row r="30" spans="1:26" x14ac:dyDescent="0.25">
      <c r="A30" s="40" t="s">
        <v>19</v>
      </c>
      <c r="B30" s="39">
        <v>290</v>
      </c>
      <c r="C30" s="18">
        <f t="shared" si="7"/>
        <v>218.10278352224518</v>
      </c>
      <c r="D30" s="18">
        <v>4.5250397766110959</v>
      </c>
      <c r="E30" s="33">
        <v>3.8362010869636178E-2</v>
      </c>
      <c r="F30" s="31">
        <f t="shared" si="0"/>
        <v>1.4716438779620842E-3</v>
      </c>
      <c r="G30" s="18"/>
      <c r="H30" s="18"/>
      <c r="I30" s="18"/>
      <c r="J30" s="18">
        <f t="shared" si="8"/>
        <v>214.3423907028961</v>
      </c>
      <c r="K30" s="18"/>
      <c r="L30" s="18">
        <f t="shared" si="1"/>
        <v>969.90784374452119</v>
      </c>
      <c r="M30" s="18"/>
      <c r="N30" s="18">
        <f t="shared" si="2"/>
        <v>118.71852581532714</v>
      </c>
      <c r="O30" s="18">
        <f t="shared" si="3"/>
        <v>14094.088371764497</v>
      </c>
      <c r="P30" s="18"/>
      <c r="Q30" s="18">
        <f t="shared" si="4"/>
        <v>63776.310497306265</v>
      </c>
      <c r="R30" s="18"/>
      <c r="S30" s="18">
        <f t="shared" si="5"/>
        <v>7571429.5641807728</v>
      </c>
      <c r="T30" s="18"/>
      <c r="U30" s="18"/>
      <c r="V30" s="18"/>
      <c r="W30" s="18">
        <f t="shared" si="6"/>
        <v>898868956.17412615</v>
      </c>
    </row>
    <row r="31" spans="1:26" ht="15.75" thickBot="1" x14ac:dyDescent="0.3">
      <c r="A31" s="41" t="s">
        <v>83</v>
      </c>
      <c r="B31" s="39">
        <v>300</v>
      </c>
      <c r="C31" s="18">
        <f t="shared" si="7"/>
        <v>225.62356916094325</v>
      </c>
      <c r="D31" s="18">
        <v>4.6460691166501089</v>
      </c>
      <c r="E31" s="33">
        <v>8.8398167649317086E-3</v>
      </c>
      <c r="F31" s="31">
        <f t="shared" si="0"/>
        <v>7.8142360437567703E-5</v>
      </c>
      <c r="G31" s="18"/>
      <c r="H31" s="18"/>
      <c r="I31" s="18"/>
      <c r="J31" s="18">
        <f t="shared" si="8"/>
        <v>221.86317634159423</v>
      </c>
      <c r="K31" s="18"/>
      <c r="L31" s="18">
        <f t="shared" si="1"/>
        <v>1030.7916517225781</v>
      </c>
      <c r="M31" s="18"/>
      <c r="N31" s="18">
        <f t="shared" si="2"/>
        <v>126.23931145402527</v>
      </c>
      <c r="O31" s="18">
        <f t="shared" si="3"/>
        <v>15936.363756386396</v>
      </c>
      <c r="P31" s="18"/>
      <c r="Q31" s="18">
        <f t="shared" si="4"/>
        <v>74041.447480248957</v>
      </c>
      <c r="R31" s="18"/>
      <c r="S31" s="18">
        <f t="shared" si="5"/>
        <v>9346941.3489660025</v>
      </c>
      <c r="T31" s="18"/>
      <c r="U31" s="18"/>
      <c r="V31" s="18"/>
      <c r="W31" s="18">
        <f t="shared" si="6"/>
        <v>1179951440.0946262</v>
      </c>
    </row>
    <row r="34" spans="3:23" x14ac:dyDescent="0.25">
      <c r="C34" t="s">
        <v>97</v>
      </c>
      <c r="D34">
        <f>SUM(D2:D31)</f>
        <v>393.50105080278581</v>
      </c>
      <c r="E34" s="17" t="s">
        <v>130</v>
      </c>
      <c r="F34" s="17">
        <f>SQRT(SUM(F2:F31))</f>
        <v>0.30932246992346052</v>
      </c>
      <c r="K34" t="s">
        <v>97</v>
      </c>
      <c r="L34">
        <f>SUM(L2:L31)</f>
        <v>37628.091315081998</v>
      </c>
      <c r="P34" t="s">
        <v>97</v>
      </c>
      <c r="Q34">
        <f>SUM(Q2:Q31)</f>
        <v>1095033.498422533</v>
      </c>
      <c r="R34" t="s">
        <v>97</v>
      </c>
      <c r="S34">
        <f>SUM(S2:S31)</f>
        <v>28322962.874510732</v>
      </c>
      <c r="V34" t="s">
        <v>97</v>
      </c>
      <c r="W34">
        <f>SUM(W2:W31)</f>
        <v>7342933396.4987307</v>
      </c>
    </row>
    <row r="36" spans="3:23" x14ac:dyDescent="0.25">
      <c r="K36" s="15" t="s">
        <v>110</v>
      </c>
      <c r="L36">
        <f>L34/D34</f>
        <v>95.623864887568956</v>
      </c>
      <c r="P36" t="s">
        <v>111</v>
      </c>
      <c r="Q36">
        <f>SQRT((Q34)/(D34-1))</f>
        <v>52.819378966429355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8"/>
  <sheetViews>
    <sheetView tabSelected="1" zoomScale="80" zoomScaleNormal="80" workbookViewId="0">
      <selection activeCell="P14" sqref="P14"/>
    </sheetView>
  </sheetViews>
  <sheetFormatPr defaultRowHeight="15" x14ac:dyDescent="0.25"/>
  <cols>
    <col min="1" max="1" width="18.28515625" bestFit="1" customWidth="1"/>
    <col min="3" max="3" width="15.140625" bestFit="1" customWidth="1"/>
    <col min="4" max="4" width="12" bestFit="1" customWidth="1"/>
    <col min="5" max="5" width="13.5703125" style="17" bestFit="1" customWidth="1"/>
    <col min="6" max="6" width="13.5703125" style="13" customWidth="1"/>
    <col min="7" max="7" width="15.85546875" style="17" bestFit="1" customWidth="1"/>
    <col min="8" max="8" width="15.85546875" style="17" customWidth="1"/>
    <col min="9" max="9" width="26.42578125" bestFit="1" customWidth="1"/>
    <col min="12" max="12" width="13" bestFit="1" customWidth="1"/>
    <col min="18" max="18" width="11.7109375" bestFit="1" customWidth="1"/>
    <col min="25" max="25" width="12" bestFit="1" customWidth="1"/>
    <col min="27" max="27" width="24.28515625" bestFit="1" customWidth="1"/>
  </cols>
  <sheetData>
    <row r="1" spans="1:28" ht="15.75" thickBot="1" x14ac:dyDescent="0.3">
      <c r="A1" s="45" t="s">
        <v>92</v>
      </c>
      <c r="B1" s="46" t="s">
        <v>94</v>
      </c>
      <c r="C1" s="47" t="s">
        <v>95</v>
      </c>
      <c r="D1" s="47" t="s">
        <v>93</v>
      </c>
      <c r="E1" s="48" t="s">
        <v>128</v>
      </c>
      <c r="F1" s="50" t="s">
        <v>132</v>
      </c>
      <c r="G1" s="48" t="s">
        <v>133</v>
      </c>
      <c r="H1" s="48" t="s">
        <v>134</v>
      </c>
      <c r="I1" s="47" t="s">
        <v>96</v>
      </c>
      <c r="J1" s="47"/>
      <c r="K1" s="47"/>
      <c r="L1" s="47" t="s">
        <v>98</v>
      </c>
      <c r="M1" s="47"/>
      <c r="N1" s="47" t="s">
        <v>99</v>
      </c>
      <c r="O1" s="47"/>
      <c r="P1" s="47" t="s">
        <v>100</v>
      </c>
      <c r="Q1" s="47" t="s">
        <v>101</v>
      </c>
      <c r="R1" s="47"/>
      <c r="S1" s="47" t="s">
        <v>102</v>
      </c>
      <c r="T1" s="47"/>
      <c r="U1" s="47" t="s">
        <v>103</v>
      </c>
      <c r="V1" s="47"/>
      <c r="W1" s="47"/>
      <c r="X1" s="47"/>
      <c r="Y1" s="49" t="s">
        <v>104</v>
      </c>
    </row>
    <row r="2" spans="1:28" x14ac:dyDescent="0.25">
      <c r="A2" s="42" t="s">
        <v>13</v>
      </c>
      <c r="B2" s="43">
        <v>10</v>
      </c>
      <c r="C2" s="44">
        <f>I$2*(B2/6)</f>
        <v>7.5207856386981087</v>
      </c>
      <c r="D2" s="44">
        <v>1.5097412946035367</v>
      </c>
      <c r="E2" s="31">
        <v>7.6263998104752467E-3</v>
      </c>
      <c r="F2" s="51">
        <f>D2/D$34*100</f>
        <v>0.38366893595925522</v>
      </c>
      <c r="G2" s="31">
        <f>F2*SQRT(((E2/D2)^2)+((D$36/D$34)^2))</f>
        <v>1.9614145279264611E-3</v>
      </c>
      <c r="H2" s="31">
        <f>G2*2</f>
        <v>3.9228290558529222E-3</v>
      </c>
      <c r="I2" s="44">
        <v>4.5124713832188652</v>
      </c>
      <c r="J2" s="44"/>
      <c r="K2" s="44"/>
      <c r="L2" s="44">
        <f>C2/2</f>
        <v>3.7603928193490543</v>
      </c>
      <c r="M2" s="44"/>
      <c r="N2" s="44">
        <f>L2*F2</f>
        <v>1.4427459117884756</v>
      </c>
      <c r="O2" s="44"/>
      <c r="P2" s="44">
        <f>L2-N$36</f>
        <v>-91.863472068219906</v>
      </c>
      <c r="Q2" s="44">
        <f>P2^2</f>
        <v>8438.8975004286185</v>
      </c>
      <c r="R2" s="44"/>
      <c r="S2" s="44">
        <f>Q2*F2</f>
        <v>3237.7428246586664</v>
      </c>
      <c r="T2" s="44"/>
      <c r="U2" s="44">
        <f>S2*P2</f>
        <v>-297430.2975371108</v>
      </c>
      <c r="V2" s="44"/>
      <c r="W2" s="44"/>
      <c r="X2" s="44"/>
      <c r="Y2" s="44">
        <f>U2*P2</f>
        <v>27322979.830042712</v>
      </c>
    </row>
    <row r="3" spans="1:28" x14ac:dyDescent="0.25">
      <c r="A3" s="40" t="s">
        <v>8</v>
      </c>
      <c r="B3" s="39">
        <v>20</v>
      </c>
      <c r="C3" s="18">
        <f>I$2*(B3/6)</f>
        <v>15.041571277396217</v>
      </c>
      <c r="D3" s="18">
        <v>6.7780724394405629</v>
      </c>
      <c r="E3" s="33">
        <v>2.4783975028060321E-2</v>
      </c>
      <c r="F3" s="51">
        <f t="shared" ref="F3:F31" si="0">D3/D$34*100</f>
        <v>1.7225042793691512</v>
      </c>
      <c r="G3" s="33">
        <f t="shared" ref="G3:G31" si="1">F3*SQRT(((E3/D3)^2)+((D$36/D$34)^2))</f>
        <v>6.4422259081233892E-3</v>
      </c>
      <c r="H3" s="31">
        <f t="shared" ref="H3:H31" si="2">G3*2</f>
        <v>1.2884451816246778E-2</v>
      </c>
      <c r="I3" s="18"/>
      <c r="J3" s="18"/>
      <c r="K3" s="18"/>
      <c r="L3" s="18">
        <f>((C3-C2)/2)+C2</f>
        <v>11.281178458047163</v>
      </c>
      <c r="M3" s="18"/>
      <c r="N3" s="44">
        <f t="shared" ref="N3:N31" si="3">L3*F3</f>
        <v>19.431878170313322</v>
      </c>
      <c r="O3" s="18"/>
      <c r="P3" s="18">
        <f t="shared" ref="P3:P31" si="4">L3-N$36</f>
        <v>-84.342686429521791</v>
      </c>
      <c r="Q3" s="18">
        <f t="shared" ref="Q3:Q31" si="5">P3^2</f>
        <v>7113.6887541486394</v>
      </c>
      <c r="R3" s="18"/>
      <c r="S3" s="44">
        <f t="shared" ref="S3:S31" si="6">Q3*F3</f>
        <v>12253.359321121237</v>
      </c>
      <c r="T3" s="18"/>
      <c r="U3" s="18">
        <f>S3*P3</f>
        <v>-1033481.2429295866</v>
      </c>
      <c r="V3" s="18"/>
      <c r="W3" s="18"/>
      <c r="X3" s="18"/>
      <c r="Y3" s="18">
        <f t="shared" ref="Y3:Y31" si="7">U3*P3</f>
        <v>87166584.403202549</v>
      </c>
    </row>
    <row r="4" spans="1:28" x14ac:dyDescent="0.25">
      <c r="A4" s="40" t="s">
        <v>3</v>
      </c>
      <c r="B4" s="39">
        <v>30</v>
      </c>
      <c r="C4" s="18">
        <f t="shared" ref="C4:C31" si="8">I$2*(B4/6)</f>
        <v>22.562356916094327</v>
      </c>
      <c r="D4" s="18">
        <v>11.668122131202029</v>
      </c>
      <c r="E4" s="33">
        <v>4.3887210411406995E-2</v>
      </c>
      <c r="F4" s="51">
        <f t="shared" si="0"/>
        <v>2.9652073628260367</v>
      </c>
      <c r="G4" s="33">
        <f t="shared" si="1"/>
        <v>1.139397408278092E-2</v>
      </c>
      <c r="H4" s="31">
        <f t="shared" si="2"/>
        <v>2.2787948165561841E-2</v>
      </c>
      <c r="I4" s="18"/>
      <c r="J4" s="18"/>
      <c r="K4" s="18"/>
      <c r="L4" s="18">
        <f t="shared" ref="L4:L31" si="9">((C4-C3)/2)+C3</f>
        <v>18.801964096745273</v>
      </c>
      <c r="M4" s="18"/>
      <c r="N4" s="44">
        <f t="shared" si="3"/>
        <v>55.751722375259874</v>
      </c>
      <c r="O4" s="18"/>
      <c r="P4" s="18">
        <f t="shared" si="4"/>
        <v>-76.82190079082369</v>
      </c>
      <c r="Q4" s="18">
        <f t="shared" si="5"/>
        <v>5901.6044411151579</v>
      </c>
      <c r="R4" s="18"/>
      <c r="S4" s="44">
        <f t="shared" si="6"/>
        <v>17499.480941281505</v>
      </c>
      <c r="T4" s="18"/>
      <c r="U4" s="18">
        <f t="shared" ref="U4:U31" si="10">S4*P4</f>
        <v>-1344343.3887620377</v>
      </c>
      <c r="V4" s="18"/>
      <c r="W4" s="18"/>
      <c r="X4" s="18"/>
      <c r="Y4" s="18">
        <f t="shared" si="7"/>
        <v>103275014.44027698</v>
      </c>
    </row>
    <row r="5" spans="1:28" x14ac:dyDescent="0.25">
      <c r="A5" s="40" t="s">
        <v>7</v>
      </c>
      <c r="B5" s="39">
        <v>40</v>
      </c>
      <c r="C5" s="18">
        <f t="shared" si="8"/>
        <v>30.083142554792435</v>
      </c>
      <c r="D5" s="18">
        <v>15.534803276768589</v>
      </c>
      <c r="E5" s="33">
        <v>5.3510848928038972E-2</v>
      </c>
      <c r="F5" s="51">
        <f t="shared" si="0"/>
        <v>3.9478428952288347</v>
      </c>
      <c r="G5" s="33">
        <f t="shared" si="1"/>
        <v>1.3948259865568349E-2</v>
      </c>
      <c r="H5" s="31">
        <f t="shared" si="2"/>
        <v>2.7896519731136698E-2</v>
      </c>
      <c r="I5" s="18"/>
      <c r="J5" s="18"/>
      <c r="K5" s="18"/>
      <c r="L5" s="18">
        <f t="shared" si="9"/>
        <v>26.322749735443381</v>
      </c>
      <c r="M5" s="18"/>
      <c r="N5" s="44">
        <f t="shared" si="3"/>
        <v>103.91808052595684</v>
      </c>
      <c r="O5" s="18"/>
      <c r="P5" s="18">
        <f t="shared" si="4"/>
        <v>-69.301115152125575</v>
      </c>
      <c r="Q5" s="18">
        <f t="shared" si="5"/>
        <v>4802.6445613281694</v>
      </c>
      <c r="R5" s="18"/>
      <c r="S5" s="44">
        <f t="shared" si="6"/>
        <v>18960.086209748817</v>
      </c>
      <c r="T5" s="18"/>
      <c r="U5" s="18">
        <f t="shared" si="10"/>
        <v>-1313955.1177160309</v>
      </c>
      <c r="V5" s="18"/>
      <c r="W5" s="18"/>
      <c r="X5" s="18"/>
      <c r="Y5" s="18">
        <f t="shared" si="7"/>
        <v>91058554.917563379</v>
      </c>
    </row>
    <row r="6" spans="1:28" x14ac:dyDescent="0.25">
      <c r="A6" s="40" t="s">
        <v>57</v>
      </c>
      <c r="B6" s="39">
        <v>50</v>
      </c>
      <c r="C6" s="18">
        <f t="shared" si="8"/>
        <v>37.603928193490546</v>
      </c>
      <c r="D6" s="18">
        <v>18.417442650686656</v>
      </c>
      <c r="E6" s="33">
        <v>9.2860462530912541E-2</v>
      </c>
      <c r="F6" s="51">
        <f t="shared" si="0"/>
        <v>4.6804049476139973</v>
      </c>
      <c r="G6" s="33">
        <f t="shared" si="1"/>
        <v>2.3883610384230591E-2</v>
      </c>
      <c r="H6" s="31">
        <f t="shared" si="2"/>
        <v>4.7767220768461183E-2</v>
      </c>
      <c r="I6" s="18"/>
      <c r="J6" s="18"/>
      <c r="K6" s="18"/>
      <c r="L6" s="18">
        <f t="shared" si="9"/>
        <v>33.843535374141489</v>
      </c>
      <c r="M6" s="18"/>
      <c r="N6" s="44">
        <f t="shared" si="3"/>
        <v>158.40145040988116</v>
      </c>
      <c r="O6" s="18"/>
      <c r="P6" s="18">
        <f t="shared" si="4"/>
        <v>-61.780329513427468</v>
      </c>
      <c r="Q6" s="18">
        <f t="shared" si="5"/>
        <v>3816.8091147876771</v>
      </c>
      <c r="R6" s="18"/>
      <c r="S6" s="44">
        <f t="shared" si="6"/>
        <v>17864.212264950445</v>
      </c>
      <c r="T6" s="18"/>
      <c r="U6" s="18">
        <f t="shared" si="10"/>
        <v>-1103656.920226451</v>
      </c>
      <c r="V6" s="18"/>
      <c r="W6" s="18"/>
      <c r="X6" s="18"/>
      <c r="Y6" s="18">
        <f t="shared" si="7"/>
        <v>68184288.201364681</v>
      </c>
    </row>
    <row r="7" spans="1:28" x14ac:dyDescent="0.25">
      <c r="A7" s="40" t="s">
        <v>22</v>
      </c>
      <c r="B7" s="39">
        <v>60</v>
      </c>
      <c r="C7" s="18">
        <f t="shared" si="8"/>
        <v>45.124713832188654</v>
      </c>
      <c r="D7" s="18">
        <v>20.578104531042815</v>
      </c>
      <c r="E7" s="33">
        <v>3.7175566849414823E-2</v>
      </c>
      <c r="F7" s="51">
        <f t="shared" si="0"/>
        <v>5.2294916339006461</v>
      </c>
      <c r="G7" s="33">
        <f t="shared" si="1"/>
        <v>1.0302994473557474E-2</v>
      </c>
      <c r="H7" s="31">
        <f t="shared" si="2"/>
        <v>2.0605988947114948E-2</v>
      </c>
      <c r="I7" s="18"/>
      <c r="J7" s="18"/>
      <c r="K7" s="18"/>
      <c r="L7" s="18">
        <f t="shared" si="9"/>
        <v>41.364321012839596</v>
      </c>
      <c r="M7" s="18"/>
      <c r="N7" s="44">
        <f t="shared" si="3"/>
        <v>216.31437067862538</v>
      </c>
      <c r="O7" s="18"/>
      <c r="P7" s="18">
        <f t="shared" si="4"/>
        <v>-54.25954387472936</v>
      </c>
      <c r="Q7" s="18">
        <f t="shared" si="5"/>
        <v>2944.0981014936806</v>
      </c>
      <c r="R7" s="18"/>
      <c r="S7" s="44">
        <f t="shared" si="6"/>
        <v>15396.136391143978</v>
      </c>
      <c r="T7" s="18"/>
      <c r="U7" s="18">
        <f t="shared" si="10"/>
        <v>-835387.33801659406</v>
      </c>
      <c r="V7" s="18"/>
      <c r="W7" s="18"/>
      <c r="X7" s="18"/>
      <c r="Y7" s="18">
        <f t="shared" si="7"/>
        <v>45327735.919504754</v>
      </c>
    </row>
    <row r="8" spans="1:28" x14ac:dyDescent="0.25">
      <c r="A8" s="40" t="s">
        <v>77</v>
      </c>
      <c r="B8" s="39">
        <v>70</v>
      </c>
      <c r="C8" s="18">
        <f t="shared" si="8"/>
        <v>52.645499470886755</v>
      </c>
      <c r="D8" s="18">
        <v>21.65209240727313</v>
      </c>
      <c r="E8" s="33">
        <v>9.3298170539229591E-2</v>
      </c>
      <c r="F8" s="51">
        <f t="shared" si="0"/>
        <v>5.5024230210060328</v>
      </c>
      <c r="G8" s="33">
        <f t="shared" si="1"/>
        <v>2.4101066680762756E-2</v>
      </c>
      <c r="H8" s="31">
        <f t="shared" si="2"/>
        <v>4.8202133361525512E-2</v>
      </c>
      <c r="I8" s="18"/>
      <c r="J8" s="18"/>
      <c r="K8" s="18"/>
      <c r="L8" s="18">
        <f t="shared" si="9"/>
        <v>48.885106651537704</v>
      </c>
      <c r="M8" s="18"/>
      <c r="N8" s="44">
        <f t="shared" si="3"/>
        <v>268.98653622375622</v>
      </c>
      <c r="O8" s="18"/>
      <c r="P8" s="18">
        <f t="shared" si="4"/>
        <v>-46.738758236031252</v>
      </c>
      <c r="Q8" s="18">
        <f t="shared" si="5"/>
        <v>2184.5115214461794</v>
      </c>
      <c r="R8" s="18"/>
      <c r="S8" s="44">
        <f t="shared" si="6"/>
        <v>12020.106485258371</v>
      </c>
      <c r="T8" s="18"/>
      <c r="U8" s="18">
        <f t="shared" si="10"/>
        <v>-561804.85098584241</v>
      </c>
      <c r="V8" s="18"/>
      <c r="W8" s="18"/>
      <c r="X8" s="18"/>
      <c r="Y8" s="18">
        <f t="shared" si="7"/>
        <v>26258061.10605685</v>
      </c>
    </row>
    <row r="9" spans="1:28" x14ac:dyDescent="0.25">
      <c r="A9" s="40" t="s">
        <v>2</v>
      </c>
      <c r="B9" s="39">
        <v>80</v>
      </c>
      <c r="C9" s="18">
        <f t="shared" si="8"/>
        <v>60.166285109584869</v>
      </c>
      <c r="D9" s="18">
        <v>21.937130112332806</v>
      </c>
      <c r="E9" s="33">
        <v>6.6757888994193826E-2</v>
      </c>
      <c r="F9" s="51">
        <f t="shared" si="0"/>
        <v>5.5748593472822057</v>
      </c>
      <c r="G9" s="33">
        <f t="shared" si="1"/>
        <v>1.7521966325695183E-2</v>
      </c>
      <c r="H9" s="31">
        <f t="shared" si="2"/>
        <v>3.5043932651390365E-2</v>
      </c>
      <c r="I9" s="18"/>
      <c r="J9" s="18"/>
      <c r="K9" s="18"/>
      <c r="L9" s="18">
        <f t="shared" si="9"/>
        <v>56.405892290235812</v>
      </c>
      <c r="M9" s="18"/>
      <c r="N9" s="44">
        <f t="shared" si="3"/>
        <v>314.45491587601441</v>
      </c>
      <c r="O9" s="18"/>
      <c r="P9" s="18">
        <f t="shared" si="4"/>
        <v>-39.217972597333144</v>
      </c>
      <c r="Q9" s="18">
        <f t="shared" si="5"/>
        <v>1538.0493746451734</v>
      </c>
      <c r="R9" s="18"/>
      <c r="S9" s="44">
        <f t="shared" si="6"/>
        <v>8574.4089328221962</v>
      </c>
      <c r="T9" s="18"/>
      <c r="U9" s="18">
        <f t="shared" si="10"/>
        <v>-336270.93456574943</v>
      </c>
      <c r="V9" s="18"/>
      <c r="W9" s="18"/>
      <c r="X9" s="18"/>
      <c r="Y9" s="18">
        <f t="shared" si="7"/>
        <v>13187864.297079168</v>
      </c>
    </row>
    <row r="10" spans="1:28" x14ac:dyDescent="0.25">
      <c r="A10" s="40" t="s">
        <v>43</v>
      </c>
      <c r="B10" s="39">
        <v>90</v>
      </c>
      <c r="C10" s="18">
        <f t="shared" si="8"/>
        <v>67.687070748282977</v>
      </c>
      <c r="D10" s="18">
        <v>22.464249917027448</v>
      </c>
      <c r="E10" s="33">
        <v>0.11326275219186725</v>
      </c>
      <c r="F10" s="51">
        <f t="shared" si="0"/>
        <v>5.7088157378990187</v>
      </c>
      <c r="G10" s="33">
        <f t="shared" si="1"/>
        <v>2.913106725951993E-2</v>
      </c>
      <c r="H10" s="31">
        <f t="shared" si="2"/>
        <v>5.826213451903986E-2</v>
      </c>
      <c r="I10" s="18"/>
      <c r="J10" s="18"/>
      <c r="K10" s="18"/>
      <c r="L10" s="18">
        <f t="shared" si="9"/>
        <v>63.926677928933927</v>
      </c>
      <c r="M10" s="18"/>
      <c r="N10" s="44">
        <f t="shared" si="3"/>
        <v>364.94562503229986</v>
      </c>
      <c r="O10" s="18"/>
      <c r="P10" s="18">
        <f t="shared" si="4"/>
        <v>-31.697186958635029</v>
      </c>
      <c r="Q10" s="18">
        <f t="shared" si="5"/>
        <v>1004.7116610906626</v>
      </c>
      <c r="R10" s="18"/>
      <c r="S10" s="44">
        <f t="shared" si="6"/>
        <v>5735.7137428850401</v>
      </c>
      <c r="T10" s="18"/>
      <c r="U10" s="18">
        <f t="shared" si="10"/>
        <v>-181805.9908494394</v>
      </c>
      <c r="V10" s="18"/>
      <c r="W10" s="18"/>
      <c r="X10" s="18"/>
      <c r="Y10" s="18">
        <f t="shared" si="7"/>
        <v>5762738.4821545705</v>
      </c>
      <c r="AA10" t="s">
        <v>105</v>
      </c>
      <c r="AB10">
        <f>(F34*(F34+1))/((F34-1)*(F34-2)*(F34-3))</f>
        <v>1.0732190408184517E-2</v>
      </c>
    </row>
    <row r="11" spans="1:28" x14ac:dyDescent="0.25">
      <c r="A11" s="40" t="s">
        <v>32</v>
      </c>
      <c r="B11" s="39">
        <v>100</v>
      </c>
      <c r="C11" s="18">
        <f t="shared" si="8"/>
        <v>75.207856386981092</v>
      </c>
      <c r="D11" s="18">
        <v>21.345205260955506</v>
      </c>
      <c r="E11" s="33">
        <v>0.11357561858080517</v>
      </c>
      <c r="F11" s="51">
        <f t="shared" si="0"/>
        <v>5.4244341196570938</v>
      </c>
      <c r="G11" s="33">
        <f t="shared" si="1"/>
        <v>2.9176121226239506E-2</v>
      </c>
      <c r="H11" s="31">
        <f t="shared" si="2"/>
        <v>5.8352242452479011E-2</v>
      </c>
      <c r="I11" s="18"/>
      <c r="J11" s="18"/>
      <c r="K11" s="18"/>
      <c r="L11" s="18">
        <f t="shared" si="9"/>
        <v>71.447463567632042</v>
      </c>
      <c r="M11" s="18"/>
      <c r="N11" s="44">
        <f t="shared" si="3"/>
        <v>387.56205913922037</v>
      </c>
      <c r="O11" s="18"/>
      <c r="P11" s="18">
        <f t="shared" si="4"/>
        <v>-24.176401319936915</v>
      </c>
      <c r="Q11" s="18">
        <f t="shared" si="5"/>
        <v>584.49838078264736</v>
      </c>
      <c r="R11" s="18"/>
      <c r="S11" s="44">
        <f t="shared" si="6"/>
        <v>3170.5729596017163</v>
      </c>
      <c r="T11" s="18"/>
      <c r="U11" s="18">
        <f t="shared" si="10"/>
        <v>-76653.044285471231</v>
      </c>
      <c r="V11" s="18"/>
      <c r="W11" s="18"/>
      <c r="X11" s="18"/>
      <c r="Y11" s="18">
        <f t="shared" si="7"/>
        <v>1853194.7610404494</v>
      </c>
    </row>
    <row r="12" spans="1:28" x14ac:dyDescent="0.25">
      <c r="A12" s="40" t="s">
        <v>5</v>
      </c>
      <c r="B12" s="39">
        <v>110</v>
      </c>
      <c r="C12" s="18">
        <f t="shared" si="8"/>
        <v>82.728642025679193</v>
      </c>
      <c r="D12" s="18">
        <v>20.493198313472323</v>
      </c>
      <c r="E12" s="33">
        <v>7.5424321775866068E-2</v>
      </c>
      <c r="F12" s="51">
        <f t="shared" si="0"/>
        <v>5.2079145078936699</v>
      </c>
      <c r="G12" s="33">
        <f t="shared" si="1"/>
        <v>1.9599809876848152E-2</v>
      </c>
      <c r="H12" s="31">
        <f t="shared" si="2"/>
        <v>3.9199619753696305E-2</v>
      </c>
      <c r="I12" s="18"/>
      <c r="J12" s="18"/>
      <c r="K12" s="18"/>
      <c r="L12" s="18">
        <f t="shared" si="9"/>
        <v>78.968249206330142</v>
      </c>
      <c r="M12" s="18"/>
      <c r="N12" s="44">
        <f t="shared" si="3"/>
        <v>411.25989070460952</v>
      </c>
      <c r="O12" s="18"/>
      <c r="P12" s="18">
        <f t="shared" si="4"/>
        <v>-16.655615681238814</v>
      </c>
      <c r="Q12" s="18">
        <f t="shared" si="5"/>
        <v>277.4095337211283</v>
      </c>
      <c r="R12" s="18"/>
      <c r="S12" s="44">
        <f t="shared" si="6"/>
        <v>1444.7251352942824</v>
      </c>
      <c r="T12" s="18"/>
      <c r="U12" s="18">
        <f t="shared" si="10"/>
        <v>-24062.786618487316</v>
      </c>
      <c r="V12" s="18"/>
      <c r="W12" s="18"/>
      <c r="X12" s="18"/>
      <c r="Y12" s="18">
        <f t="shared" si="7"/>
        <v>400780.52613718086</v>
      </c>
      <c r="AA12" t="s">
        <v>106</v>
      </c>
      <c r="AB12">
        <f>Y34/(S36^4)</f>
        <v>236.17344504149125</v>
      </c>
    </row>
    <row r="13" spans="1:28" x14ac:dyDescent="0.25">
      <c r="A13" s="40" t="s">
        <v>4</v>
      </c>
      <c r="B13" s="39">
        <v>120</v>
      </c>
      <c r="C13" s="18">
        <f t="shared" si="8"/>
        <v>90.249427664377308</v>
      </c>
      <c r="D13" s="18">
        <v>20.585607796290574</v>
      </c>
      <c r="E13" s="33">
        <v>2.4154219150351409E-2</v>
      </c>
      <c r="F13" s="51">
        <f t="shared" si="0"/>
        <v>5.2313984306506045</v>
      </c>
      <c r="G13" s="33">
        <f t="shared" si="1"/>
        <v>7.388467596168749E-3</v>
      </c>
      <c r="H13" s="31">
        <f t="shared" si="2"/>
        <v>1.4776935192337498E-2</v>
      </c>
      <c r="I13" s="18"/>
      <c r="J13" s="18"/>
      <c r="K13" s="18"/>
      <c r="L13" s="18">
        <f t="shared" si="9"/>
        <v>86.489034845028243</v>
      </c>
      <c r="M13" s="18"/>
      <c r="N13" s="44">
        <f t="shared" si="3"/>
        <v>452.45860115676618</v>
      </c>
      <c r="O13" s="18"/>
      <c r="P13" s="18">
        <f t="shared" si="4"/>
        <v>-9.1348300425407132</v>
      </c>
      <c r="Q13" s="18">
        <f t="shared" si="5"/>
        <v>83.445119906104367</v>
      </c>
      <c r="R13" s="18"/>
      <c r="S13" s="44">
        <f t="shared" si="6"/>
        <v>436.53466932224592</v>
      </c>
      <c r="T13" s="18"/>
      <c r="U13" s="18">
        <f t="shared" si="10"/>
        <v>-3987.6700119354277</v>
      </c>
      <c r="V13" s="18"/>
      <c r="W13" s="18"/>
      <c r="X13" s="18"/>
      <c r="Y13" s="18">
        <f t="shared" si="7"/>
        <v>36426.687824766428</v>
      </c>
    </row>
    <row r="14" spans="1:28" x14ac:dyDescent="0.25">
      <c r="A14" s="40" t="s">
        <v>44</v>
      </c>
      <c r="B14" s="39">
        <v>130</v>
      </c>
      <c r="C14" s="18">
        <f t="shared" si="8"/>
        <v>97.770213303075423</v>
      </c>
      <c r="D14" s="18">
        <v>19.334669458853121</v>
      </c>
      <c r="E14" s="33">
        <v>8.7436769119638422E-2</v>
      </c>
      <c r="F14" s="51">
        <f t="shared" si="0"/>
        <v>4.9134988126227999</v>
      </c>
      <c r="G14" s="33">
        <f t="shared" si="1"/>
        <v>2.2553401398868755E-2</v>
      </c>
      <c r="H14" s="31">
        <f t="shared" si="2"/>
        <v>4.5106802797737509E-2</v>
      </c>
      <c r="I14" s="18"/>
      <c r="J14" s="18"/>
      <c r="K14" s="18"/>
      <c r="L14" s="18">
        <f t="shared" si="9"/>
        <v>94.009820483726372</v>
      </c>
      <c r="M14" s="18"/>
      <c r="N14" s="44">
        <f t="shared" si="3"/>
        <v>461.91714132167209</v>
      </c>
      <c r="O14" s="18"/>
      <c r="P14" s="18">
        <f t="shared" si="4"/>
        <v>-1.6140444038425841</v>
      </c>
      <c r="Q14" s="18">
        <f t="shared" si="5"/>
        <v>2.6051393375755625</v>
      </c>
      <c r="R14" s="18"/>
      <c r="S14" s="44">
        <f t="shared" si="6"/>
        <v>12.800349041894474</v>
      </c>
      <c r="T14" s="18"/>
      <c r="U14" s="18">
        <f t="shared" si="10"/>
        <v>-20.660331738301558</v>
      </c>
      <c r="V14" s="18"/>
      <c r="W14" s="18"/>
      <c r="X14" s="18"/>
      <c r="Y14" s="18">
        <f t="shared" si="7"/>
        <v>33.346692823736959</v>
      </c>
      <c r="AA14" t="s">
        <v>107</v>
      </c>
      <c r="AB14">
        <f>(3*(F34-1)^2)/((F34-2)*(F34-3))</f>
        <v>3.0930990953082262</v>
      </c>
    </row>
    <row r="15" spans="1:28" x14ac:dyDescent="0.25">
      <c r="A15" s="40" t="s">
        <v>56</v>
      </c>
      <c r="B15" s="39">
        <v>140</v>
      </c>
      <c r="C15" s="18">
        <f t="shared" si="8"/>
        <v>105.29099894177351</v>
      </c>
      <c r="D15" s="18">
        <v>18.39201106871522</v>
      </c>
      <c r="E15" s="33">
        <v>4.4881976223726652E-2</v>
      </c>
      <c r="F15" s="51">
        <f t="shared" si="0"/>
        <v>4.6739420469636555</v>
      </c>
      <c r="G15" s="33">
        <f t="shared" si="1"/>
        <v>1.1982960770318834E-2</v>
      </c>
      <c r="H15" s="31">
        <f t="shared" si="2"/>
        <v>2.3965921540637668E-2</v>
      </c>
      <c r="I15" s="18"/>
      <c r="J15" s="18"/>
      <c r="K15" s="18"/>
      <c r="L15" s="18">
        <f t="shared" si="9"/>
        <v>101.53060612242447</v>
      </c>
      <c r="M15" s="18"/>
      <c r="N15" s="44">
        <f t="shared" si="3"/>
        <v>474.5481690093053</v>
      </c>
      <c r="O15" s="18"/>
      <c r="P15" s="18">
        <f t="shared" si="4"/>
        <v>5.9067412348555166</v>
      </c>
      <c r="Q15" s="18">
        <f t="shared" si="5"/>
        <v>34.889592015542476</v>
      </c>
      <c r="R15" s="18"/>
      <c r="S15" s="44">
        <f t="shared" si="6"/>
        <v>163.07193112285142</v>
      </c>
      <c r="T15" s="18"/>
      <c r="U15" s="18">
        <f t="shared" si="10"/>
        <v>963.22369981086513</v>
      </c>
      <c r="V15" s="18"/>
      <c r="W15" s="18"/>
      <c r="X15" s="18"/>
      <c r="Y15" s="18">
        <f t="shared" si="7"/>
        <v>5689.5131460629291</v>
      </c>
    </row>
    <row r="16" spans="1:28" x14ac:dyDescent="0.25">
      <c r="A16" s="40" t="s">
        <v>11</v>
      </c>
      <c r="B16" s="39">
        <v>150</v>
      </c>
      <c r="C16" s="18">
        <f t="shared" si="8"/>
        <v>112.81178458047162</v>
      </c>
      <c r="D16" s="18">
        <v>17.026976221371399</v>
      </c>
      <c r="E16" s="33">
        <v>4.2522278371806506E-2</v>
      </c>
      <c r="F16" s="51">
        <f t="shared" si="0"/>
        <v>4.327047205244936</v>
      </c>
      <c r="G16" s="33">
        <f t="shared" si="1"/>
        <v>1.1328820701178853E-2</v>
      </c>
      <c r="H16" s="31">
        <f t="shared" si="2"/>
        <v>2.2657641402357705E-2</v>
      </c>
      <c r="I16" s="18"/>
      <c r="J16" s="18"/>
      <c r="K16" s="18"/>
      <c r="L16" s="18">
        <f t="shared" si="9"/>
        <v>109.05139176112257</v>
      </c>
      <c r="M16" s="18"/>
      <c r="N16" s="44">
        <f t="shared" si="3"/>
        <v>471.87051994803608</v>
      </c>
      <c r="O16" s="18"/>
      <c r="P16" s="18">
        <f t="shared" si="4"/>
        <v>13.427526873553617</v>
      </c>
      <c r="Q16" s="18">
        <f t="shared" si="5"/>
        <v>180.29847794000457</v>
      </c>
      <c r="R16" s="18"/>
      <c r="S16" s="44">
        <f t="shared" si="6"/>
        <v>780.16002508021256</v>
      </c>
      <c r="T16" s="18"/>
      <c r="U16" s="18">
        <f t="shared" si="10"/>
        <v>10475.619702436818</v>
      </c>
      <c r="V16" s="18"/>
      <c r="W16" s="18"/>
      <c r="X16" s="18"/>
      <c r="Y16" s="18">
        <f t="shared" si="7"/>
        <v>140661.66507159811</v>
      </c>
    </row>
    <row r="17" spans="1:28" x14ac:dyDescent="0.25">
      <c r="A17" s="40" t="s">
        <v>58</v>
      </c>
      <c r="B17" s="39">
        <v>160</v>
      </c>
      <c r="C17" s="18">
        <f t="shared" si="8"/>
        <v>120.33257021916974</v>
      </c>
      <c r="D17" s="18">
        <v>15.998827299822363</v>
      </c>
      <c r="E17" s="33">
        <v>3.6034265456516612E-2</v>
      </c>
      <c r="F17" s="51">
        <f t="shared" si="0"/>
        <v>4.0657648225291849</v>
      </c>
      <c r="G17" s="33">
        <f t="shared" si="1"/>
        <v>9.699046894163706E-3</v>
      </c>
      <c r="H17" s="31">
        <f t="shared" si="2"/>
        <v>1.9398093788327412E-2</v>
      </c>
      <c r="I17" s="18"/>
      <c r="J17" s="18"/>
      <c r="K17" s="18"/>
      <c r="L17" s="18">
        <f t="shared" si="9"/>
        <v>116.57217739982067</v>
      </c>
      <c r="M17" s="18"/>
      <c r="N17" s="44">
        <f t="shared" si="3"/>
        <v>473.95505815782258</v>
      </c>
      <c r="O17" s="18"/>
      <c r="P17" s="18">
        <f t="shared" si="4"/>
        <v>20.948312512251718</v>
      </c>
      <c r="Q17" s="18">
        <f t="shared" si="5"/>
        <v>438.83179711096187</v>
      </c>
      <c r="R17" s="18"/>
      <c r="S17" s="44">
        <f t="shared" si="6"/>
        <v>1784.1868837010131</v>
      </c>
      <c r="T17" s="18"/>
      <c r="U17" s="18">
        <f t="shared" si="10"/>
        <v>37375.704420029331</v>
      </c>
      <c r="V17" s="18" t="s">
        <v>108</v>
      </c>
      <c r="W17" s="18">
        <f>(F34/((F34-1)*(F34-2)))*(U34/(S36^3))</f>
        <v>0.497808199212877</v>
      </c>
      <c r="X17" s="18"/>
      <c r="Y17" s="18">
        <f t="shared" si="7"/>
        <v>782957.93655632227</v>
      </c>
      <c r="AA17" t="s">
        <v>109</v>
      </c>
      <c r="AB17">
        <f>AB10*AB12-AB14</f>
        <v>-0.55844071376604099</v>
      </c>
    </row>
    <row r="18" spans="1:28" x14ac:dyDescent="0.25">
      <c r="A18" s="40" t="s">
        <v>50</v>
      </c>
      <c r="B18" s="39">
        <v>170</v>
      </c>
      <c r="C18" s="18">
        <f t="shared" si="8"/>
        <v>127.85335585786784</v>
      </c>
      <c r="D18" s="18">
        <v>14.535096774871009</v>
      </c>
      <c r="E18" s="33">
        <v>5.7022764200110904E-2</v>
      </c>
      <c r="F18" s="51">
        <f t="shared" si="0"/>
        <v>3.6937885541138451</v>
      </c>
      <c r="G18" s="33">
        <f t="shared" si="1"/>
        <v>1.4779170700297736E-2</v>
      </c>
      <c r="H18" s="31">
        <f t="shared" si="2"/>
        <v>2.9558341400595472E-2</v>
      </c>
      <c r="I18" s="18"/>
      <c r="J18" s="18"/>
      <c r="K18" s="18"/>
      <c r="L18" s="18">
        <f t="shared" si="9"/>
        <v>124.09296303851879</v>
      </c>
      <c r="M18" s="18"/>
      <c r="N18" s="44">
        <f t="shared" si="3"/>
        <v>458.37316651775313</v>
      </c>
      <c r="O18" s="18"/>
      <c r="P18" s="18">
        <f t="shared" si="4"/>
        <v>28.469098150949833</v>
      </c>
      <c r="Q18" s="18">
        <f t="shared" si="5"/>
        <v>810.48954952841518</v>
      </c>
      <c r="R18" s="18"/>
      <c r="S18" s="44">
        <f t="shared" si="6"/>
        <v>2993.7770212769465</v>
      </c>
      <c r="T18" s="18"/>
      <c r="U18" s="18">
        <f t="shared" si="10"/>
        <v>85230.131860791618</v>
      </c>
      <c r="V18" s="18"/>
      <c r="W18" s="18"/>
      <c r="X18" s="18"/>
      <c r="Y18" s="18">
        <f t="shared" si="7"/>
        <v>2426424.9893632731</v>
      </c>
    </row>
    <row r="19" spans="1:28" x14ac:dyDescent="0.25">
      <c r="A19" s="40" t="s">
        <v>52</v>
      </c>
      <c r="B19" s="39">
        <v>180</v>
      </c>
      <c r="C19" s="18">
        <f t="shared" si="8"/>
        <v>135.37414149656595</v>
      </c>
      <c r="D19" s="18">
        <v>13.291461688017648</v>
      </c>
      <c r="E19" s="33">
        <v>5.9177926592525118E-2</v>
      </c>
      <c r="F19" s="51">
        <f t="shared" si="0"/>
        <v>3.3777449033240425</v>
      </c>
      <c r="G19" s="33">
        <f t="shared" si="1"/>
        <v>1.5271415397946859E-2</v>
      </c>
      <c r="H19" s="31">
        <f t="shared" si="2"/>
        <v>3.0542830795893719E-2</v>
      </c>
      <c r="I19" s="18"/>
      <c r="J19" s="18"/>
      <c r="K19" s="18"/>
      <c r="L19" s="18">
        <f t="shared" si="9"/>
        <v>131.6137486772169</v>
      </c>
      <c r="M19" s="18"/>
      <c r="N19" s="44">
        <f t="shared" si="3"/>
        <v>444.55766880184086</v>
      </c>
      <c r="O19" s="18"/>
      <c r="P19" s="18">
        <f t="shared" si="4"/>
        <v>35.989883789647948</v>
      </c>
      <c r="Q19" s="18">
        <f t="shared" si="5"/>
        <v>1295.2717351923641</v>
      </c>
      <c r="R19" s="18"/>
      <c r="S19" s="44">
        <f t="shared" si="6"/>
        <v>4375.0975019656962</v>
      </c>
      <c r="T19" s="18"/>
      <c r="U19" s="18">
        <f t="shared" si="10"/>
        <v>157459.25066412444</v>
      </c>
      <c r="V19" s="18"/>
      <c r="W19" s="18"/>
      <c r="X19" s="18"/>
      <c r="Y19" s="18">
        <f t="shared" si="7"/>
        <v>5666940.1330068847</v>
      </c>
    </row>
    <row r="20" spans="1:28" x14ac:dyDescent="0.25">
      <c r="A20" s="40" t="s">
        <v>85</v>
      </c>
      <c r="B20" s="39">
        <v>190</v>
      </c>
      <c r="C20" s="18">
        <f t="shared" si="8"/>
        <v>142.89492713526408</v>
      </c>
      <c r="D20" s="18">
        <v>12.214385530575012</v>
      </c>
      <c r="E20" s="33">
        <v>6.3112015425270743E-2</v>
      </c>
      <c r="F20" s="51">
        <f t="shared" si="0"/>
        <v>3.1040286946264333</v>
      </c>
      <c r="G20" s="33">
        <f t="shared" si="1"/>
        <v>1.6223130733858372E-2</v>
      </c>
      <c r="H20" s="31">
        <f t="shared" si="2"/>
        <v>3.2446261467716744E-2</v>
      </c>
      <c r="I20" s="18"/>
      <c r="J20" s="18"/>
      <c r="K20" s="18"/>
      <c r="L20" s="18">
        <f t="shared" si="9"/>
        <v>139.134534315915</v>
      </c>
      <c r="M20" s="18"/>
      <c r="N20" s="44">
        <f t="shared" si="3"/>
        <v>431.87758693008635</v>
      </c>
      <c r="O20" s="18"/>
      <c r="P20" s="18">
        <f t="shared" si="4"/>
        <v>43.510669428346048</v>
      </c>
      <c r="Q20" s="18">
        <f t="shared" si="5"/>
        <v>1893.1783541028074</v>
      </c>
      <c r="R20" s="18"/>
      <c r="S20" s="44">
        <f t="shared" si="6"/>
        <v>5876.4799351807569</v>
      </c>
      <c r="T20" s="18"/>
      <c r="U20" s="18">
        <f t="shared" si="10"/>
        <v>255689.57586195832</v>
      </c>
      <c r="V20" s="18"/>
      <c r="W20" s="18"/>
      <c r="X20" s="18"/>
      <c r="Y20" s="18">
        <f t="shared" si="7"/>
        <v>11125224.611603677</v>
      </c>
    </row>
    <row r="21" spans="1:28" x14ac:dyDescent="0.25">
      <c r="A21" s="40" t="s">
        <v>10</v>
      </c>
      <c r="B21" s="39">
        <v>200</v>
      </c>
      <c r="C21" s="18">
        <f t="shared" si="8"/>
        <v>150.41571277396218</v>
      </c>
      <c r="D21" s="18">
        <v>11.131325390554274</v>
      </c>
      <c r="E21" s="33">
        <v>3.6538165451575268E-2</v>
      </c>
      <c r="F21" s="51">
        <f t="shared" si="0"/>
        <v>2.828791782854235</v>
      </c>
      <c r="G21" s="33">
        <f t="shared" si="1"/>
        <v>9.5479507961851486E-3</v>
      </c>
      <c r="H21" s="31">
        <f t="shared" si="2"/>
        <v>1.9095901592370297E-2</v>
      </c>
      <c r="I21" s="18"/>
      <c r="J21" s="18"/>
      <c r="K21" s="18"/>
      <c r="L21" s="18">
        <f t="shared" si="9"/>
        <v>146.65531995461313</v>
      </c>
      <c r="M21" s="18"/>
      <c r="N21" s="44">
        <f t="shared" si="3"/>
        <v>414.85736399946836</v>
      </c>
      <c r="O21" s="18"/>
      <c r="P21" s="18">
        <f t="shared" si="4"/>
        <v>51.031455067044178</v>
      </c>
      <c r="Q21" s="18">
        <f t="shared" si="5"/>
        <v>2604.2094062597489</v>
      </c>
      <c r="R21" s="18"/>
      <c r="S21" s="44">
        <f t="shared" si="6"/>
        <v>7366.7661692592837</v>
      </c>
      <c r="T21" s="18"/>
      <c r="U21" s="18">
        <f t="shared" si="10"/>
        <v>375936.79675597628</v>
      </c>
      <c r="V21" s="18"/>
      <c r="W21" s="18"/>
      <c r="X21" s="18"/>
      <c r="Y21" s="18">
        <f t="shared" si="7"/>
        <v>19184601.751701124</v>
      </c>
    </row>
    <row r="22" spans="1:28" x14ac:dyDescent="0.25">
      <c r="A22" s="40" t="s">
        <v>61</v>
      </c>
      <c r="B22" s="39">
        <v>210</v>
      </c>
      <c r="C22" s="18">
        <f t="shared" si="8"/>
        <v>157.93649841266028</v>
      </c>
      <c r="D22" s="18">
        <v>10.487198527408117</v>
      </c>
      <c r="E22" s="33">
        <v>4.5984981706956557E-2</v>
      </c>
      <c r="F22" s="51">
        <f t="shared" si="0"/>
        <v>2.6651005139663715</v>
      </c>
      <c r="G22" s="33">
        <f t="shared" si="1"/>
        <v>1.187241294167676E-2</v>
      </c>
      <c r="H22" s="31">
        <f t="shared" si="2"/>
        <v>2.3744825883353519E-2</v>
      </c>
      <c r="I22" s="18"/>
      <c r="J22" s="18"/>
      <c r="K22" s="18"/>
      <c r="L22" s="18">
        <f t="shared" si="9"/>
        <v>154.17610559331123</v>
      </c>
      <c r="M22" s="18"/>
      <c r="N22" s="44">
        <f t="shared" si="3"/>
        <v>410.89481825806735</v>
      </c>
      <c r="O22" s="18"/>
      <c r="P22" s="18">
        <f t="shared" si="4"/>
        <v>58.552240705742278</v>
      </c>
      <c r="Q22" s="18">
        <f t="shared" si="5"/>
        <v>3428.3648916631828</v>
      </c>
      <c r="R22" s="18"/>
      <c r="S22" s="44">
        <f t="shared" si="6"/>
        <v>9136.9370348358116</v>
      </c>
      <c r="T22" s="18"/>
      <c r="U22" s="18">
        <f t="shared" si="10"/>
        <v>534988.1365769176</v>
      </c>
      <c r="V22" s="18"/>
      <c r="W22" s="18"/>
      <c r="X22" s="18"/>
      <c r="Y22" s="18">
        <f t="shared" si="7"/>
        <v>31324754.147568204</v>
      </c>
    </row>
    <row r="23" spans="1:28" x14ac:dyDescent="0.25">
      <c r="A23" s="40" t="s">
        <v>73</v>
      </c>
      <c r="B23" s="39">
        <v>220</v>
      </c>
      <c r="C23" s="18">
        <f t="shared" si="8"/>
        <v>165.45728405135839</v>
      </c>
      <c r="D23" s="18">
        <v>9.0937664976036849</v>
      </c>
      <c r="E23" s="33">
        <v>3.7955953843525382E-2</v>
      </c>
      <c r="F23" s="51">
        <f t="shared" si="0"/>
        <v>2.310989126725683</v>
      </c>
      <c r="G23" s="33">
        <f t="shared" si="1"/>
        <v>9.8152809455325316E-3</v>
      </c>
      <c r="H23" s="31">
        <f t="shared" si="2"/>
        <v>1.9630561891065063E-2</v>
      </c>
      <c r="I23" s="18"/>
      <c r="J23" s="18"/>
      <c r="K23" s="18"/>
      <c r="L23" s="18">
        <f t="shared" si="9"/>
        <v>161.69689123200934</v>
      </c>
      <c r="M23" s="18"/>
      <c r="N23" s="44">
        <f t="shared" si="3"/>
        <v>373.67975746251898</v>
      </c>
      <c r="O23" s="18"/>
      <c r="P23" s="18">
        <f t="shared" si="4"/>
        <v>66.073026344440379</v>
      </c>
      <c r="Q23" s="18">
        <f t="shared" si="5"/>
        <v>4365.6448103131124</v>
      </c>
      <c r="R23" s="18"/>
      <c r="S23" s="44">
        <f t="shared" si="6"/>
        <v>10088.95768778001</v>
      </c>
      <c r="T23" s="18"/>
      <c r="U23" s="18">
        <f t="shared" si="10"/>
        <v>666607.9670926329</v>
      </c>
      <c r="V23" s="18"/>
      <c r="W23" s="18"/>
      <c r="X23" s="18"/>
      <c r="Y23" s="18">
        <f t="shared" si="7"/>
        <v>44044805.771125376</v>
      </c>
    </row>
    <row r="24" spans="1:28" x14ac:dyDescent="0.25">
      <c r="A24" s="40" t="s">
        <v>23</v>
      </c>
      <c r="B24" s="39">
        <v>230</v>
      </c>
      <c r="C24" s="18">
        <f t="shared" si="8"/>
        <v>172.97806969005651</v>
      </c>
      <c r="D24" s="18">
        <v>8.4177564534756186</v>
      </c>
      <c r="E24" s="33">
        <v>3.709684029674875E-2</v>
      </c>
      <c r="F24" s="51">
        <f t="shared" si="0"/>
        <v>2.1391954192504596</v>
      </c>
      <c r="G24" s="33">
        <f t="shared" si="1"/>
        <v>9.5761782509430904E-3</v>
      </c>
      <c r="H24" s="31">
        <f t="shared" si="2"/>
        <v>1.9152356501886181E-2</v>
      </c>
      <c r="I24" s="18"/>
      <c r="J24" s="18"/>
      <c r="K24" s="18"/>
      <c r="L24" s="18">
        <f t="shared" si="9"/>
        <v>169.21767687070746</v>
      </c>
      <c r="M24" s="18"/>
      <c r="N24" s="44">
        <f t="shared" si="3"/>
        <v>361.98967921802188</v>
      </c>
      <c r="O24" s="18"/>
      <c r="P24" s="18">
        <f t="shared" si="4"/>
        <v>73.593811983138508</v>
      </c>
      <c r="Q24" s="18">
        <f t="shared" si="5"/>
        <v>5416.0491622095415</v>
      </c>
      <c r="R24" s="18"/>
      <c r="S24" s="44">
        <f t="shared" si="6"/>
        <v>11585.987558233941</v>
      </c>
      <c r="T24" s="18"/>
      <c r="U24" s="18">
        <f t="shared" si="10"/>
        <v>852656.98999965063</v>
      </c>
      <c r="V24" s="18"/>
      <c r="W24" s="18"/>
      <c r="X24" s="18"/>
      <c r="Y24" s="18">
        <f t="shared" si="7"/>
        <v>62750278.2081431</v>
      </c>
    </row>
    <row r="25" spans="1:28" x14ac:dyDescent="0.25">
      <c r="A25" s="40" t="s">
        <v>53</v>
      </c>
      <c r="B25" s="39">
        <v>240</v>
      </c>
      <c r="C25" s="18">
        <f t="shared" si="8"/>
        <v>180.49885532875462</v>
      </c>
      <c r="D25" s="18">
        <v>7.655900825152508</v>
      </c>
      <c r="E25" s="33">
        <v>2.1784496010308425E-2</v>
      </c>
      <c r="F25" s="51">
        <f t="shared" si="0"/>
        <v>1.9455858655354592</v>
      </c>
      <c r="G25" s="33">
        <f t="shared" si="1"/>
        <v>5.7434386105969246E-3</v>
      </c>
      <c r="H25" s="31">
        <f t="shared" si="2"/>
        <v>1.1486877221193849E-2</v>
      </c>
      <c r="I25" s="18"/>
      <c r="J25" s="18"/>
      <c r="K25" s="18"/>
      <c r="L25" s="18">
        <f t="shared" si="9"/>
        <v>176.73846250940557</v>
      </c>
      <c r="M25" s="18"/>
      <c r="N25" s="44">
        <f t="shared" si="3"/>
        <v>343.85985455476811</v>
      </c>
      <c r="O25" s="18"/>
      <c r="P25" s="18">
        <f t="shared" si="4"/>
        <v>81.114597621836609</v>
      </c>
      <c r="Q25" s="18">
        <f t="shared" si="5"/>
        <v>6579.5779473524608</v>
      </c>
      <c r="R25" s="18"/>
      <c r="S25" s="44">
        <f t="shared" si="6"/>
        <v>12801.133855557757</v>
      </c>
      <c r="T25" s="18"/>
      <c r="U25" s="18">
        <f t="shared" si="10"/>
        <v>1038358.8217968373</v>
      </c>
      <c r="V25" s="18"/>
      <c r="W25" s="18"/>
      <c r="X25" s="18"/>
      <c r="Y25" s="18">
        <f t="shared" si="7"/>
        <v>84226058.017134801</v>
      </c>
    </row>
    <row r="26" spans="1:28" x14ac:dyDescent="0.25">
      <c r="A26" s="40" t="s">
        <v>6</v>
      </c>
      <c r="B26" s="39">
        <v>250</v>
      </c>
      <c r="C26" s="18">
        <f t="shared" si="8"/>
        <v>188.01964096745272</v>
      </c>
      <c r="D26" s="18">
        <v>6.80049460423428</v>
      </c>
      <c r="E26" s="33">
        <v>2.2379825062556397E-2</v>
      </c>
      <c r="F26" s="51">
        <f t="shared" si="0"/>
        <v>1.7282024000598009</v>
      </c>
      <c r="G26" s="33">
        <f t="shared" si="1"/>
        <v>5.8473584850784717E-3</v>
      </c>
      <c r="H26" s="31">
        <f t="shared" si="2"/>
        <v>1.1694716970156943E-2</v>
      </c>
      <c r="I26" s="18"/>
      <c r="J26" s="18"/>
      <c r="K26" s="18"/>
      <c r="L26" s="18">
        <f t="shared" si="9"/>
        <v>184.25924814810367</v>
      </c>
      <c r="M26" s="18"/>
      <c r="N26" s="44">
        <f t="shared" si="3"/>
        <v>318.43727488276716</v>
      </c>
      <c r="O26" s="18"/>
      <c r="P26" s="18">
        <f t="shared" si="4"/>
        <v>88.635383260534709</v>
      </c>
      <c r="Q26" s="18">
        <f t="shared" si="5"/>
        <v>7856.2311657418768</v>
      </c>
      <c r="R26" s="18"/>
      <c r="S26" s="44">
        <f t="shared" si="6"/>
        <v>13577.157556059719</v>
      </c>
      <c r="T26" s="18"/>
      <c r="U26" s="18">
        <f t="shared" si="10"/>
        <v>1203416.5635700179</v>
      </c>
      <c r="V26" s="18"/>
      <c r="W26" s="18"/>
      <c r="X26" s="18"/>
      <c r="Y26" s="18">
        <f t="shared" si="7"/>
        <v>106665288.33410417</v>
      </c>
    </row>
    <row r="27" spans="1:28" x14ac:dyDescent="0.25">
      <c r="A27" s="40" t="s">
        <v>26</v>
      </c>
      <c r="B27" s="39">
        <v>260</v>
      </c>
      <c r="C27" s="18">
        <f t="shared" si="8"/>
        <v>195.54042660615085</v>
      </c>
      <c r="D27" s="18">
        <v>6.1221889978980171</v>
      </c>
      <c r="E27" s="33">
        <v>1.7818528341027373E-2</v>
      </c>
      <c r="F27" s="51">
        <f t="shared" si="0"/>
        <v>1.5558253238226614</v>
      </c>
      <c r="G27" s="33">
        <f t="shared" si="1"/>
        <v>4.6904536640505617E-3</v>
      </c>
      <c r="H27" s="31">
        <f t="shared" si="2"/>
        <v>9.3809073281011235E-3</v>
      </c>
      <c r="I27" s="18"/>
      <c r="J27" s="18"/>
      <c r="K27" s="18"/>
      <c r="L27" s="18">
        <f t="shared" si="9"/>
        <v>191.78003378680177</v>
      </c>
      <c r="M27" s="18"/>
      <c r="N27" s="44">
        <f t="shared" si="3"/>
        <v>298.37623316907178</v>
      </c>
      <c r="O27" s="18"/>
      <c r="P27" s="18">
        <f t="shared" si="4"/>
        <v>96.15616889923281</v>
      </c>
      <c r="Q27" s="18">
        <f t="shared" si="5"/>
        <v>9246.0088173777876</v>
      </c>
      <c r="R27" s="18"/>
      <c r="S27" s="44">
        <f t="shared" si="6"/>
        <v>14385.174662363979</v>
      </c>
      <c r="T27" s="18"/>
      <c r="U27" s="18">
        <f t="shared" si="10"/>
        <v>1383223.2844792351</v>
      </c>
      <c r="V27" s="18"/>
      <c r="W27" s="18"/>
      <c r="X27" s="18"/>
      <c r="Y27" s="18">
        <f t="shared" si="7"/>
        <v>133005451.76773688</v>
      </c>
    </row>
    <row r="28" spans="1:28" x14ac:dyDescent="0.25">
      <c r="A28" s="40" t="s">
        <v>40</v>
      </c>
      <c r="B28" s="39">
        <v>270</v>
      </c>
      <c r="C28" s="18">
        <f t="shared" si="8"/>
        <v>203.06121224484895</v>
      </c>
      <c r="D28" s="18">
        <v>5.8506310615538011</v>
      </c>
      <c r="E28" s="33">
        <v>3.4158194139259523E-2</v>
      </c>
      <c r="F28" s="51">
        <f t="shared" si="0"/>
        <v>1.4868145967127318</v>
      </c>
      <c r="G28" s="33">
        <f t="shared" si="1"/>
        <v>8.7589121186518581E-3</v>
      </c>
      <c r="H28" s="31">
        <f t="shared" si="2"/>
        <v>1.7517824237303716E-2</v>
      </c>
      <c r="I28" s="18"/>
      <c r="J28" s="18"/>
      <c r="K28" s="18"/>
      <c r="L28" s="18">
        <f t="shared" si="9"/>
        <v>199.3008194254999</v>
      </c>
      <c r="M28" s="18"/>
      <c r="N28" s="44">
        <f t="shared" si="3"/>
        <v>296.3233674586416</v>
      </c>
      <c r="O28" s="18"/>
      <c r="P28" s="18">
        <f t="shared" si="4"/>
        <v>103.67695453793094</v>
      </c>
      <c r="Q28" s="18">
        <f t="shared" si="5"/>
        <v>10748.910902260199</v>
      </c>
      <c r="R28" s="18"/>
      <c r="S28" s="44">
        <f t="shared" si="6"/>
        <v>15981.637628245084</v>
      </c>
      <c r="T28" s="18"/>
      <c r="U28" s="18">
        <f t="shared" si="10"/>
        <v>1656927.5178252519</v>
      </c>
      <c r="V28" s="18"/>
      <c r="W28" s="18"/>
      <c r="X28" s="18"/>
      <c r="Y28" s="18">
        <f t="shared" si="7"/>
        <v>171785198.9382154</v>
      </c>
    </row>
    <row r="29" spans="1:28" x14ac:dyDescent="0.25">
      <c r="A29" s="40" t="s">
        <v>54</v>
      </c>
      <c r="B29" s="39">
        <v>280</v>
      </c>
      <c r="C29" s="18">
        <f t="shared" si="8"/>
        <v>210.58199788354702</v>
      </c>
      <c r="D29" s="18">
        <v>5.0134813783224788</v>
      </c>
      <c r="E29" s="33">
        <v>3.5681761612291141E-2</v>
      </c>
      <c r="F29" s="51">
        <f t="shared" si="0"/>
        <v>1.2740706455788162</v>
      </c>
      <c r="G29" s="33">
        <f t="shared" si="1"/>
        <v>9.1229081347068003E-3</v>
      </c>
      <c r="H29" s="31">
        <f t="shared" si="2"/>
        <v>1.8245816269413601E-2</v>
      </c>
      <c r="I29" s="18"/>
      <c r="J29" s="18"/>
      <c r="K29" s="18"/>
      <c r="L29" s="18">
        <f t="shared" si="9"/>
        <v>206.82160506419797</v>
      </c>
      <c r="M29" s="18"/>
      <c r="N29" s="44">
        <f t="shared" si="3"/>
        <v>263.50533588378966</v>
      </c>
      <c r="O29" s="18"/>
      <c r="P29" s="18">
        <f t="shared" si="4"/>
        <v>111.19774017662901</v>
      </c>
      <c r="Q29" s="18">
        <f t="shared" si="5"/>
        <v>12364.937420389093</v>
      </c>
      <c r="R29" s="18"/>
      <c r="S29" s="44">
        <f t="shared" si="6"/>
        <v>15753.803801736794</v>
      </c>
      <c r="T29" s="18"/>
      <c r="U29" s="18">
        <f t="shared" si="10"/>
        <v>1751787.3819391185</v>
      </c>
      <c r="V29" s="18"/>
      <c r="W29" s="18"/>
      <c r="X29" s="18"/>
      <c r="Y29" s="18">
        <f t="shared" si="7"/>
        <v>194794798.14156327</v>
      </c>
    </row>
    <row r="30" spans="1:28" x14ac:dyDescent="0.25">
      <c r="A30" s="40" t="s">
        <v>19</v>
      </c>
      <c r="B30" s="39">
        <v>290</v>
      </c>
      <c r="C30" s="18">
        <f t="shared" si="8"/>
        <v>218.10278352224518</v>
      </c>
      <c r="D30" s="18">
        <v>4.5250397766110959</v>
      </c>
      <c r="E30" s="33">
        <v>3.8362010869636178E-2</v>
      </c>
      <c r="F30" s="51">
        <f t="shared" si="0"/>
        <v>1.1499435052027214</v>
      </c>
      <c r="G30" s="33">
        <f t="shared" si="1"/>
        <v>9.7907151560881495E-3</v>
      </c>
      <c r="H30" s="31">
        <f t="shared" si="2"/>
        <v>1.9581430312176299E-2</v>
      </c>
      <c r="I30" s="18"/>
      <c r="J30" s="18"/>
      <c r="K30" s="18"/>
      <c r="L30" s="18">
        <f t="shared" si="9"/>
        <v>214.3423907028961</v>
      </c>
      <c r="M30" s="18"/>
      <c r="N30" s="44">
        <f t="shared" si="3"/>
        <v>246.48164007841953</v>
      </c>
      <c r="O30" s="18"/>
      <c r="P30" s="18">
        <f t="shared" si="4"/>
        <v>118.71852581532714</v>
      </c>
      <c r="Q30" s="18">
        <f t="shared" si="5"/>
        <v>14094.088371764497</v>
      </c>
      <c r="R30" s="18"/>
      <c r="S30" s="44">
        <f t="shared" si="6"/>
        <v>16207.405384863781</v>
      </c>
      <c r="T30" s="18"/>
      <c r="U30" s="18">
        <f t="shared" si="10"/>
        <v>1924119.274582423</v>
      </c>
      <c r="V30" s="18"/>
      <c r="W30" s="18"/>
      <c r="X30" s="18"/>
      <c r="Y30" s="18">
        <f t="shared" si="7"/>
        <v>228428603.77128193</v>
      </c>
    </row>
    <row r="31" spans="1:28" ht="15.75" thickBot="1" x14ac:dyDescent="0.3">
      <c r="A31" s="41" t="s">
        <v>83</v>
      </c>
      <c r="B31" s="39">
        <v>300</v>
      </c>
      <c r="C31" s="18">
        <f t="shared" si="8"/>
        <v>225.62356916094325</v>
      </c>
      <c r="D31" s="18">
        <v>4.6460691166501089</v>
      </c>
      <c r="E31" s="33">
        <v>8.8398167649317086E-3</v>
      </c>
      <c r="F31" s="51">
        <f t="shared" si="0"/>
        <v>1.1807005615795974</v>
      </c>
      <c r="G31" s="33">
        <f t="shared" si="1"/>
        <v>2.4306302291290135E-3</v>
      </c>
      <c r="H31" s="31">
        <f t="shared" si="2"/>
        <v>4.8612604582580271E-3</v>
      </c>
      <c r="I31" s="18"/>
      <c r="J31" s="18"/>
      <c r="K31" s="18"/>
      <c r="L31" s="18">
        <f t="shared" si="9"/>
        <v>221.86317634159423</v>
      </c>
      <c r="M31" s="18"/>
      <c r="N31" s="44">
        <f t="shared" si="3"/>
        <v>261.95397690035355</v>
      </c>
      <c r="O31" s="18"/>
      <c r="P31" s="18">
        <f t="shared" si="4"/>
        <v>126.23931145402527</v>
      </c>
      <c r="Q31" s="18">
        <f t="shared" si="5"/>
        <v>15936.363756386396</v>
      </c>
      <c r="R31" s="18"/>
      <c r="S31" s="44">
        <f t="shared" si="6"/>
        <v>18816.07363670216</v>
      </c>
      <c r="T31" s="18"/>
      <c r="U31" s="18">
        <f t="shared" si="10"/>
        <v>2375328.1801655181</v>
      </c>
      <c r="V31" s="18"/>
      <c r="W31" s="18"/>
      <c r="X31" s="18"/>
      <c r="Y31" s="18">
        <f t="shared" si="7"/>
        <v>299859793.9414379</v>
      </c>
    </row>
    <row r="34" spans="3:25" x14ac:dyDescent="0.25">
      <c r="C34" t="s">
        <v>97</v>
      </c>
      <c r="D34">
        <f>SUM(D2:D31)</f>
        <v>393.50105080278581</v>
      </c>
      <c r="F34" s="13">
        <f>SUM(F2:F31)</f>
        <v>100</v>
      </c>
      <c r="M34" t="s">
        <v>97</v>
      </c>
      <c r="N34">
        <f>SUM(N2:N31)</f>
        <v>9562.3864887568961</v>
      </c>
      <c r="R34" t="s">
        <v>97</v>
      </c>
      <c r="S34">
        <f>SUM(S2:S31)</f>
        <v>278279.68850109616</v>
      </c>
      <c r="T34" t="s">
        <v>97</v>
      </c>
      <c r="U34">
        <f>SUM(U2:U31)</f>
        <v>7197684.1781562557</v>
      </c>
      <c r="X34" t="s">
        <v>97</v>
      </c>
      <c r="Y34">
        <f>SUM(Y2:Y31)</f>
        <v>1866051788.5577009</v>
      </c>
    </row>
    <row r="36" spans="3:25" x14ac:dyDescent="0.25">
      <c r="C36" t="s">
        <v>131</v>
      </c>
      <c r="D36">
        <v>0.30932246992346052</v>
      </c>
      <c r="M36" s="15" t="s">
        <v>110</v>
      </c>
      <c r="N36">
        <f>N34/F34</f>
        <v>95.623864887568956</v>
      </c>
      <c r="R36" t="s">
        <v>111</v>
      </c>
      <c r="S36">
        <f>SQRT((S34)/(F34-1))</f>
        <v>53.017977559083832</v>
      </c>
    </row>
    <row r="38" spans="3:25" x14ac:dyDescent="0.25">
      <c r="N38">
        <f>_xlfn.SKEW.P(D2:D31)</f>
        <v>-4.9548396443745001E-2</v>
      </c>
      <c r="O38">
        <f>SKEW(D2:D31)</f>
        <v>-5.2195276042056232E-2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39" sqref="C39"/>
    </sheetView>
  </sheetViews>
  <sheetFormatPr defaultRowHeight="15" x14ac:dyDescent="0.25"/>
  <cols>
    <col min="1" max="1" width="13.140625" bestFit="1" customWidth="1"/>
    <col min="3" max="3" width="12" bestFit="1" customWidth="1"/>
    <col min="5" max="5" width="14.140625" bestFit="1" customWidth="1"/>
    <col min="7" max="7" width="14.85546875" bestFit="1" customWidth="1"/>
    <col min="10" max="10" width="28" bestFit="1" customWidth="1"/>
    <col min="12" max="12" width="31.42578125" bestFit="1" customWidth="1"/>
    <col min="13" max="13" width="32.5703125" bestFit="1" customWidth="1"/>
    <col min="16" max="16" width="29.140625" bestFit="1" customWidth="1"/>
    <col min="18" max="18" width="34.140625" bestFit="1" customWidth="1"/>
    <col min="20" max="20" width="30" bestFit="1" customWidth="1"/>
    <col min="22" max="22" width="17.28515625" bestFit="1" customWidth="1"/>
    <col min="24" max="24" width="31.85546875" bestFit="1" customWidth="1"/>
  </cols>
  <sheetData>
    <row r="1" spans="1:20" x14ac:dyDescent="0.25">
      <c r="A1" t="s">
        <v>92</v>
      </c>
      <c r="C1" t="s">
        <v>93</v>
      </c>
      <c r="E1" t="s">
        <v>112</v>
      </c>
      <c r="G1" t="s">
        <v>113</v>
      </c>
      <c r="J1" t="s">
        <v>114</v>
      </c>
      <c r="L1" t="s">
        <v>115</v>
      </c>
      <c r="M1" t="s">
        <v>116</v>
      </c>
      <c r="P1" t="s">
        <v>117</v>
      </c>
      <c r="R1" t="s">
        <v>118</v>
      </c>
      <c r="T1" t="s">
        <v>119</v>
      </c>
    </row>
    <row r="2" spans="1:20" x14ac:dyDescent="0.25">
      <c r="A2" s="2" t="s">
        <v>13</v>
      </c>
      <c r="C2">
        <v>1.5097412946035367</v>
      </c>
      <c r="E2">
        <v>0.10890097170481186</v>
      </c>
      <c r="G2">
        <f>C2/E2</f>
        <v>13.863432722123523</v>
      </c>
      <c r="J2">
        <f>20/G2</f>
        <v>1.442644141669446</v>
      </c>
      <c r="L2">
        <f>20*5/G2</f>
        <v>7.2132207083472295</v>
      </c>
      <c r="M2">
        <f>20*10/G2</f>
        <v>14.426441416694459</v>
      </c>
      <c r="P2">
        <f>(G2*17)/20</f>
        <v>11.783917813804994</v>
      </c>
      <c r="R2">
        <v>16.435787203013913</v>
      </c>
      <c r="T2">
        <f>((R2*L2)+(2*(5-L2)))/5</f>
        <v>22.825703838814778</v>
      </c>
    </row>
    <row r="3" spans="1:20" x14ac:dyDescent="0.25">
      <c r="A3" s="2" t="s">
        <v>8</v>
      </c>
      <c r="C3">
        <v>6.7780724394405629</v>
      </c>
      <c r="E3">
        <v>0.10877976551690653</v>
      </c>
      <c r="G3">
        <f t="shared" ref="G3:G31" si="0">C3/E3</f>
        <v>62.310048263407189</v>
      </c>
      <c r="J3">
        <f t="shared" ref="J3:J31" si="1">20/G3</f>
        <v>0.32097551771189042</v>
      </c>
      <c r="L3">
        <f t="shared" ref="L3:L31" si="2">20*5/G3</f>
        <v>1.604877588559452</v>
      </c>
      <c r="M3">
        <f t="shared" ref="M3:M31" si="3">20*10/G3</f>
        <v>3.2097551771189039</v>
      </c>
      <c r="R3">
        <v>16.562957373429423</v>
      </c>
      <c r="T3">
        <f t="shared" ref="T3:T31" si="4">((R3*L3)+(2*(5-L3)))/5</f>
        <v>6.6743527823527007</v>
      </c>
    </row>
    <row r="4" spans="1:20" x14ac:dyDescent="0.25">
      <c r="A4" s="2" t="s">
        <v>3</v>
      </c>
      <c r="C4">
        <v>11.668122131202029</v>
      </c>
      <c r="E4">
        <v>0.10859442284579865</v>
      </c>
      <c r="G4">
        <f t="shared" si="0"/>
        <v>107.44678985743558</v>
      </c>
      <c r="J4">
        <f t="shared" si="1"/>
        <v>0.18613864617581174</v>
      </c>
      <c r="L4">
        <f t="shared" si="2"/>
        <v>0.93069323087905875</v>
      </c>
      <c r="M4">
        <f t="shared" si="3"/>
        <v>1.8613864617581175</v>
      </c>
      <c r="R4">
        <v>16.613575968232478</v>
      </c>
      <c r="T4">
        <f t="shared" si="4"/>
        <v>4.7201512465141704</v>
      </c>
    </row>
    <row r="5" spans="1:20" x14ac:dyDescent="0.25">
      <c r="A5" s="2" t="s">
        <v>7</v>
      </c>
      <c r="C5">
        <v>15.534803276768589</v>
      </c>
      <c r="E5">
        <v>0.1082779874581858</v>
      </c>
      <c r="G5">
        <f t="shared" si="0"/>
        <v>143.47148152128091</v>
      </c>
      <c r="J5">
        <f t="shared" si="1"/>
        <v>0.13940052606924136</v>
      </c>
      <c r="L5">
        <f t="shared" si="2"/>
        <v>0.6970026303462068</v>
      </c>
      <c r="M5">
        <f t="shared" si="3"/>
        <v>1.3940052606924136</v>
      </c>
      <c r="R5">
        <v>16.650601861677938</v>
      </c>
      <c r="T5">
        <f t="shared" si="4"/>
        <v>4.0423016067489117</v>
      </c>
    </row>
    <row r="6" spans="1:20" x14ac:dyDescent="0.25">
      <c r="A6" s="2" t="s">
        <v>57</v>
      </c>
      <c r="C6">
        <v>18.417442650686656</v>
      </c>
      <c r="E6">
        <v>0.10912584521087711</v>
      </c>
      <c r="G6">
        <f t="shared" si="0"/>
        <v>168.77250861238599</v>
      </c>
      <c r="J6">
        <f t="shared" si="1"/>
        <v>0.11850271210895674</v>
      </c>
      <c r="L6">
        <f t="shared" si="2"/>
        <v>0.59251356054478377</v>
      </c>
      <c r="M6">
        <f t="shared" si="3"/>
        <v>1.1850271210895675</v>
      </c>
      <c r="R6">
        <v>16.679894246633399</v>
      </c>
      <c r="T6">
        <f t="shared" si="4"/>
        <v>3.7396072816987287</v>
      </c>
    </row>
    <row r="7" spans="1:20" x14ac:dyDescent="0.25">
      <c r="A7" s="2" t="s">
        <v>22</v>
      </c>
      <c r="C7">
        <v>20.578104531042815</v>
      </c>
      <c r="E7">
        <v>0.10936015320069586</v>
      </c>
      <c r="G7">
        <f t="shared" si="0"/>
        <v>188.16821235864796</v>
      </c>
      <c r="J7">
        <f t="shared" si="1"/>
        <v>0.10628787800715282</v>
      </c>
      <c r="L7">
        <f t="shared" si="2"/>
        <v>0.53143939003576413</v>
      </c>
      <c r="M7">
        <f t="shared" si="3"/>
        <v>1.0628787800715283</v>
      </c>
      <c r="R7">
        <v>16.692861899860748</v>
      </c>
      <c r="T7">
        <f t="shared" si="4"/>
        <v>3.5616731131883426</v>
      </c>
    </row>
    <row r="8" spans="1:20" x14ac:dyDescent="0.25">
      <c r="A8" s="2" t="s">
        <v>77</v>
      </c>
      <c r="C8">
        <v>21.65209240727313</v>
      </c>
      <c r="E8">
        <v>0.1090733637777009</v>
      </c>
      <c r="G8">
        <f t="shared" si="0"/>
        <v>198.50944041114934</v>
      </c>
      <c r="J8">
        <f t="shared" si="1"/>
        <v>0.10075087592094534</v>
      </c>
      <c r="L8">
        <f t="shared" si="2"/>
        <v>0.50375437960472669</v>
      </c>
      <c r="M8">
        <f t="shared" si="3"/>
        <v>1.0075087592094534</v>
      </c>
      <c r="R8">
        <v>16.723652016311739</v>
      </c>
      <c r="T8">
        <f t="shared" si="4"/>
        <v>3.4834208373986</v>
      </c>
    </row>
    <row r="9" spans="1:20" x14ac:dyDescent="0.25">
      <c r="A9" s="2" t="s">
        <v>2</v>
      </c>
      <c r="C9">
        <v>21.937130112332806</v>
      </c>
      <c r="E9">
        <v>0.10859545525413161</v>
      </c>
      <c r="G9">
        <f t="shared" si="0"/>
        <v>202.00781018870666</v>
      </c>
      <c r="J9">
        <f t="shared" si="1"/>
        <v>9.900607298953884E-2</v>
      </c>
      <c r="L9">
        <f t="shared" si="2"/>
        <v>0.4950303649476942</v>
      </c>
      <c r="M9">
        <f t="shared" si="3"/>
        <v>0.9900607298953884</v>
      </c>
      <c r="R9">
        <v>16.698776411512927</v>
      </c>
      <c r="T9">
        <f t="shared" si="4"/>
        <v>3.4552681302551607</v>
      </c>
    </row>
    <row r="10" spans="1:20" x14ac:dyDescent="0.25">
      <c r="A10" s="2" t="s">
        <v>43</v>
      </c>
      <c r="C10">
        <v>22.464249917027448</v>
      </c>
      <c r="E10">
        <v>0.1094220341867873</v>
      </c>
      <c r="G10">
        <f t="shared" si="0"/>
        <v>205.2991436686342</v>
      </c>
      <c r="J10">
        <f t="shared" si="1"/>
        <v>9.7418818425668963E-2</v>
      </c>
      <c r="L10">
        <f t="shared" si="2"/>
        <v>0.48709409212834481</v>
      </c>
      <c r="M10">
        <f t="shared" si="3"/>
        <v>0.97418818425668963</v>
      </c>
      <c r="R10">
        <v>16.776841576700978</v>
      </c>
      <c r="T10">
        <f t="shared" si="4"/>
        <v>3.439542446465508</v>
      </c>
    </row>
    <row r="11" spans="1:20" x14ac:dyDescent="0.25">
      <c r="A11" s="2" t="s">
        <v>32</v>
      </c>
      <c r="C11">
        <v>21.345205260955506</v>
      </c>
      <c r="E11">
        <v>0.10850146124183668</v>
      </c>
      <c r="G11">
        <f t="shared" si="0"/>
        <v>196.72735294670011</v>
      </c>
      <c r="J11">
        <f t="shared" si="1"/>
        <v>0.1016635444966245</v>
      </c>
      <c r="L11">
        <f t="shared" si="2"/>
        <v>0.50831772248312257</v>
      </c>
      <c r="M11">
        <f t="shared" si="3"/>
        <v>1.0166354449662451</v>
      </c>
      <c r="R11">
        <v>16.714045534855856</v>
      </c>
      <c r="T11">
        <f t="shared" si="4"/>
        <v>3.4958820229581775</v>
      </c>
    </row>
    <row r="12" spans="1:20" x14ac:dyDescent="0.25">
      <c r="A12" s="2" t="s">
        <v>5</v>
      </c>
      <c r="C12">
        <v>20.493198313472323</v>
      </c>
      <c r="E12">
        <v>0.10872320305721557</v>
      </c>
      <c r="G12">
        <f t="shared" si="0"/>
        <v>188.48964836593143</v>
      </c>
      <c r="J12">
        <f t="shared" si="1"/>
        <v>0.10610662268928557</v>
      </c>
      <c r="L12">
        <f t="shared" si="2"/>
        <v>0.53053311344642784</v>
      </c>
      <c r="M12">
        <f t="shared" si="3"/>
        <v>1.0610662268928557</v>
      </c>
      <c r="R12">
        <v>16.430978911501985</v>
      </c>
      <c r="T12">
        <f t="shared" si="4"/>
        <v>3.5312224343997785</v>
      </c>
    </row>
    <row r="13" spans="1:20" x14ac:dyDescent="0.25">
      <c r="A13" s="2" t="s">
        <v>4</v>
      </c>
      <c r="C13">
        <v>20.585607796290574</v>
      </c>
      <c r="E13">
        <v>0.10856779294702748</v>
      </c>
      <c r="G13">
        <f t="shared" si="0"/>
        <v>189.61063163856272</v>
      </c>
      <c r="J13">
        <f t="shared" si="1"/>
        <v>0.10547931741572465</v>
      </c>
      <c r="L13">
        <f t="shared" si="2"/>
        <v>0.52739658707862325</v>
      </c>
      <c r="M13">
        <f t="shared" si="3"/>
        <v>1.0547931741572465</v>
      </c>
      <c r="R13">
        <v>16.87497139331947</v>
      </c>
      <c r="T13">
        <f t="shared" si="4"/>
        <v>3.5690018291457681</v>
      </c>
    </row>
    <row r="14" spans="1:20" x14ac:dyDescent="0.25">
      <c r="A14" s="2" t="s">
        <v>44</v>
      </c>
      <c r="C14">
        <v>19.334669458853121</v>
      </c>
      <c r="E14">
        <v>0.10782933695757699</v>
      </c>
      <c r="G14">
        <f t="shared" si="0"/>
        <v>179.30806220629836</v>
      </c>
      <c r="J14">
        <f t="shared" si="1"/>
        <v>0.11153988144152439</v>
      </c>
      <c r="L14">
        <f t="shared" si="2"/>
        <v>0.55769940720762201</v>
      </c>
      <c r="M14">
        <f t="shared" si="3"/>
        <v>1.115398814415244</v>
      </c>
      <c r="R14">
        <v>16.94204457190655</v>
      </c>
      <c r="T14">
        <f t="shared" si="4"/>
        <v>3.6666338800444294</v>
      </c>
    </row>
    <row r="15" spans="1:20" x14ac:dyDescent="0.25">
      <c r="A15" s="2" t="s">
        <v>56</v>
      </c>
      <c r="C15">
        <v>18.39201106871522</v>
      </c>
      <c r="E15">
        <v>0.10912965455361152</v>
      </c>
      <c r="G15">
        <f t="shared" si="0"/>
        <v>168.53357727509234</v>
      </c>
      <c r="J15">
        <f t="shared" si="1"/>
        <v>0.11867071430730147</v>
      </c>
      <c r="L15">
        <f t="shared" si="2"/>
        <v>0.59335357153650736</v>
      </c>
      <c r="M15">
        <f t="shared" si="3"/>
        <v>1.1867071430730147</v>
      </c>
      <c r="R15">
        <v>16.921464873986391</v>
      </c>
      <c r="T15">
        <f t="shared" si="4"/>
        <v>3.7707408951072736</v>
      </c>
    </row>
    <row r="16" spans="1:20" x14ac:dyDescent="0.25">
      <c r="A16" s="2" t="s">
        <v>11</v>
      </c>
      <c r="C16">
        <v>17.026976221371399</v>
      </c>
      <c r="E16">
        <v>0.10882864162046167</v>
      </c>
      <c r="G16">
        <f t="shared" si="0"/>
        <v>156.45675594070846</v>
      </c>
      <c r="J16">
        <f t="shared" si="1"/>
        <v>0.12783084935992978</v>
      </c>
      <c r="L16">
        <f t="shared" si="2"/>
        <v>0.63915424679964883</v>
      </c>
      <c r="M16">
        <f t="shared" si="3"/>
        <v>1.2783084935992977</v>
      </c>
      <c r="R16">
        <v>16.963702970297032</v>
      </c>
      <c r="T16">
        <f t="shared" si="4"/>
        <v>3.9128228602627737</v>
      </c>
    </row>
    <row r="17" spans="1:20" x14ac:dyDescent="0.25">
      <c r="A17" s="2" t="s">
        <v>58</v>
      </c>
      <c r="C17">
        <v>15.998827299822363</v>
      </c>
      <c r="E17">
        <v>0.1086088981135377</v>
      </c>
      <c r="G17">
        <f t="shared" si="0"/>
        <v>147.30678220395433</v>
      </c>
      <c r="J17">
        <f t="shared" si="1"/>
        <v>0.13577107381457088</v>
      </c>
      <c r="L17">
        <f t="shared" si="2"/>
        <v>0.67885536907285449</v>
      </c>
      <c r="M17">
        <f t="shared" si="3"/>
        <v>1.357710738145709</v>
      </c>
      <c r="R17">
        <v>16.917171687016747</v>
      </c>
      <c r="T17">
        <f t="shared" si="4"/>
        <v>4.0253204182225781</v>
      </c>
    </row>
    <row r="18" spans="1:20" x14ac:dyDescent="0.25">
      <c r="A18" s="2" t="s">
        <v>50</v>
      </c>
      <c r="C18">
        <v>14.535096774871009</v>
      </c>
      <c r="E18">
        <v>0.10858826546163558</v>
      </c>
      <c r="G18">
        <f t="shared" si="0"/>
        <v>133.85513354577233</v>
      </c>
      <c r="J18">
        <f t="shared" si="1"/>
        <v>0.14941526312967979</v>
      </c>
      <c r="L18">
        <f t="shared" si="2"/>
        <v>0.74707631564839894</v>
      </c>
      <c r="M18">
        <f t="shared" si="3"/>
        <v>1.4941526312967979</v>
      </c>
      <c r="R18">
        <v>17.028258928571429</v>
      </c>
      <c r="T18">
        <f t="shared" si="4"/>
        <v>4.2454512621934599</v>
      </c>
    </row>
    <row r="19" spans="1:20" x14ac:dyDescent="0.25">
      <c r="A19" s="2" t="s">
        <v>52</v>
      </c>
      <c r="C19">
        <v>13.291461688017648</v>
      </c>
      <c r="E19">
        <v>0.10802727715538238</v>
      </c>
      <c r="G19">
        <f t="shared" si="0"/>
        <v>123.03801445351353</v>
      </c>
      <c r="J19">
        <f t="shared" si="1"/>
        <v>0.16255138778719841</v>
      </c>
      <c r="L19">
        <f t="shared" si="2"/>
        <v>0.8127569389359921</v>
      </c>
      <c r="M19">
        <f t="shared" si="3"/>
        <v>1.6255138778719842</v>
      </c>
      <c r="R19">
        <v>16.956473314173767</v>
      </c>
      <c r="T19">
        <f t="shared" si="4"/>
        <v>4.4311954936211446</v>
      </c>
    </row>
    <row r="20" spans="1:20" x14ac:dyDescent="0.25">
      <c r="A20" s="2" t="s">
        <v>85</v>
      </c>
      <c r="C20">
        <v>12.214385530575012</v>
      </c>
      <c r="E20">
        <v>0.10935071495181849</v>
      </c>
      <c r="G20">
        <f t="shared" si="0"/>
        <v>111.69918309136659</v>
      </c>
      <c r="J20">
        <f t="shared" si="1"/>
        <v>0.1790523390277671</v>
      </c>
      <c r="L20">
        <f t="shared" si="2"/>
        <v>0.89526169513883547</v>
      </c>
      <c r="M20">
        <f t="shared" si="3"/>
        <v>1.7905233902776709</v>
      </c>
      <c r="R20">
        <v>16.997086527170119</v>
      </c>
      <c r="T20">
        <f t="shared" si="4"/>
        <v>4.6852634212916229</v>
      </c>
    </row>
    <row r="21" spans="1:20" x14ac:dyDescent="0.25">
      <c r="A21" s="2" t="s">
        <v>10</v>
      </c>
      <c r="C21">
        <v>11.131325390554274</v>
      </c>
      <c r="E21">
        <v>0.10793104959889332</v>
      </c>
      <c r="G21">
        <f t="shared" si="0"/>
        <v>103.13367128293366</v>
      </c>
      <c r="J21">
        <f t="shared" si="1"/>
        <v>0.19392308788400087</v>
      </c>
      <c r="L21">
        <f t="shared" si="2"/>
        <v>0.96961543942000428</v>
      </c>
      <c r="M21">
        <f t="shared" si="3"/>
        <v>1.9392308788400086</v>
      </c>
      <c r="R21">
        <v>17.011054833954908</v>
      </c>
      <c r="T21">
        <f t="shared" si="4"/>
        <v>4.9109901057965928</v>
      </c>
    </row>
    <row r="22" spans="1:20" x14ac:dyDescent="0.25">
      <c r="A22" s="2" t="s">
        <v>61</v>
      </c>
      <c r="C22">
        <v>10.487198527408117</v>
      </c>
      <c r="E22">
        <v>0.10917030567685593</v>
      </c>
      <c r="G22">
        <f t="shared" si="0"/>
        <v>96.062738511058313</v>
      </c>
      <c r="J22">
        <f t="shared" si="1"/>
        <v>0.20819727097096746</v>
      </c>
      <c r="L22">
        <f t="shared" si="2"/>
        <v>1.0409863548548373</v>
      </c>
      <c r="M22">
        <f t="shared" si="3"/>
        <v>2.0819727097096745</v>
      </c>
      <c r="R22">
        <v>17.082307611580035</v>
      </c>
      <c r="T22">
        <f t="shared" si="4"/>
        <v>5.1400952846756134</v>
      </c>
    </row>
    <row r="23" spans="1:20" x14ac:dyDescent="0.25">
      <c r="A23" s="2" t="s">
        <v>73</v>
      </c>
      <c r="C23">
        <v>9.0937664976036849</v>
      </c>
      <c r="E23">
        <v>0.10738398468996202</v>
      </c>
      <c r="G23">
        <f t="shared" si="0"/>
        <v>84.684569341127713</v>
      </c>
      <c r="J23">
        <f t="shared" si="1"/>
        <v>0.23617053443863764</v>
      </c>
      <c r="L23">
        <f t="shared" si="2"/>
        <v>1.1808526721931882</v>
      </c>
      <c r="M23">
        <f t="shared" si="3"/>
        <v>2.3617053443863765</v>
      </c>
      <c r="R23">
        <v>17.069209538254963</v>
      </c>
      <c r="T23">
        <f t="shared" si="4"/>
        <v>5.5589032702174901</v>
      </c>
    </row>
    <row r="24" spans="1:20" x14ac:dyDescent="0.25">
      <c r="A24" s="2" t="s">
        <v>23</v>
      </c>
      <c r="C24">
        <v>8.4177564534756186</v>
      </c>
      <c r="E24">
        <v>0.10829037445886398</v>
      </c>
      <c r="G24">
        <f t="shared" si="0"/>
        <v>77.733191851444303</v>
      </c>
      <c r="J24">
        <f t="shared" si="1"/>
        <v>0.25729034822372848</v>
      </c>
      <c r="L24">
        <f t="shared" si="2"/>
        <v>1.2864517411186425</v>
      </c>
      <c r="M24">
        <f t="shared" si="3"/>
        <v>2.5729034822372849</v>
      </c>
      <c r="R24">
        <v>17.057455925744705</v>
      </c>
      <c r="T24">
        <f t="shared" si="4"/>
        <v>5.8741380784982997</v>
      </c>
    </row>
    <row r="25" spans="1:20" x14ac:dyDescent="0.25">
      <c r="A25" s="2" t="s">
        <v>53</v>
      </c>
      <c r="C25">
        <v>7.655900825152508</v>
      </c>
      <c r="E25">
        <v>0.10889182134852171</v>
      </c>
      <c r="G25">
        <f t="shared" si="0"/>
        <v>70.307399861086466</v>
      </c>
      <c r="J25">
        <f t="shared" si="1"/>
        <v>0.28446507820678973</v>
      </c>
      <c r="L25">
        <f t="shared" si="2"/>
        <v>1.4223253910339486</v>
      </c>
      <c r="M25">
        <f t="shared" si="3"/>
        <v>2.8446507820678972</v>
      </c>
      <c r="R25">
        <v>17.009040585825993</v>
      </c>
      <c r="T25">
        <f t="shared" si="4"/>
        <v>6.2695479040558713</v>
      </c>
    </row>
    <row r="26" spans="1:20" x14ac:dyDescent="0.25">
      <c r="A26" s="2" t="s">
        <v>6</v>
      </c>
      <c r="C26">
        <v>6.80049460423428</v>
      </c>
      <c r="E26">
        <v>0.10742937207186611</v>
      </c>
      <c r="G26">
        <f t="shared" si="0"/>
        <v>63.302004592235832</v>
      </c>
      <c r="J26">
        <f t="shared" si="1"/>
        <v>0.31594576078326997</v>
      </c>
      <c r="L26">
        <f t="shared" si="2"/>
        <v>1.57972880391635</v>
      </c>
      <c r="M26">
        <f t="shared" si="3"/>
        <v>3.1594576078326999</v>
      </c>
      <c r="R26">
        <v>17.032580126222001</v>
      </c>
      <c r="T26">
        <f t="shared" si="4"/>
        <v>6.7494799645146744</v>
      </c>
    </row>
    <row r="27" spans="1:20" x14ac:dyDescent="0.25">
      <c r="A27" s="2" t="s">
        <v>26</v>
      </c>
      <c r="C27">
        <v>6.1221889978980171</v>
      </c>
      <c r="E27">
        <v>0.10760965830016254</v>
      </c>
      <c r="G27">
        <f t="shared" si="0"/>
        <v>56.892560524827623</v>
      </c>
      <c r="J27">
        <f t="shared" si="1"/>
        <v>0.35153981145341667</v>
      </c>
      <c r="L27">
        <f t="shared" si="2"/>
        <v>1.7576990572670834</v>
      </c>
      <c r="M27">
        <f t="shared" si="3"/>
        <v>3.5153981145341668</v>
      </c>
      <c r="R27">
        <v>17.022779618705144</v>
      </c>
      <c r="T27">
        <f t="shared" si="4"/>
        <v>7.281105114665837</v>
      </c>
    </row>
    <row r="28" spans="1:20" x14ac:dyDescent="0.25">
      <c r="A28" s="2" t="s">
        <v>40</v>
      </c>
      <c r="C28">
        <v>5.8506310615538011</v>
      </c>
      <c r="E28">
        <v>0.10890009210334968</v>
      </c>
      <c r="G28">
        <f t="shared" si="0"/>
        <v>53.724757698105201</v>
      </c>
      <c r="J28">
        <f t="shared" si="1"/>
        <v>0.37226784925463469</v>
      </c>
      <c r="L28">
        <f t="shared" si="2"/>
        <v>1.8613392462731733</v>
      </c>
      <c r="M28">
        <f t="shared" si="3"/>
        <v>3.7226784925463465</v>
      </c>
      <c r="R28">
        <v>17.121346420243626</v>
      </c>
      <c r="T28">
        <f t="shared" si="4"/>
        <v>7.6291911096983629</v>
      </c>
    </row>
    <row r="29" spans="1:20" x14ac:dyDescent="0.25">
      <c r="A29" s="2" t="s">
        <v>54</v>
      </c>
      <c r="C29">
        <v>5.0134813783224788</v>
      </c>
      <c r="E29">
        <v>0.10717514069379783</v>
      </c>
      <c r="G29">
        <f t="shared" si="0"/>
        <v>46.77839791828336</v>
      </c>
      <c r="J29">
        <f t="shared" si="1"/>
        <v>0.42754777611105382</v>
      </c>
      <c r="L29">
        <f t="shared" si="2"/>
        <v>2.1377388805552693</v>
      </c>
      <c r="M29">
        <f t="shared" si="3"/>
        <v>4.2754777611105386</v>
      </c>
      <c r="R29">
        <v>16.999270985211414</v>
      </c>
      <c r="T29">
        <f t="shared" si="4"/>
        <v>8.4129049530141948</v>
      </c>
    </row>
    <row r="30" spans="1:20" x14ac:dyDescent="0.25">
      <c r="A30" s="2" t="s">
        <v>19</v>
      </c>
      <c r="C30">
        <v>4.5250397766110959</v>
      </c>
      <c r="E30">
        <v>0.107581597306923</v>
      </c>
      <c r="G30">
        <f t="shared" si="0"/>
        <v>42.061466736745544</v>
      </c>
      <c r="J30">
        <f t="shared" si="1"/>
        <v>0.47549459283424589</v>
      </c>
      <c r="L30">
        <f t="shared" si="2"/>
        <v>2.3774729641712296</v>
      </c>
      <c r="M30">
        <f t="shared" si="3"/>
        <v>4.7549459283424591</v>
      </c>
      <c r="R30">
        <v>17.079043708962633</v>
      </c>
      <c r="T30">
        <f t="shared" si="4"/>
        <v>9.1700037487229853</v>
      </c>
    </row>
    <row r="31" spans="1:20" x14ac:dyDescent="0.25">
      <c r="A31" s="2" t="s">
        <v>83</v>
      </c>
      <c r="C31">
        <v>4.6460691166501089</v>
      </c>
      <c r="E31">
        <v>0.10786295724355631</v>
      </c>
      <c r="G31">
        <f t="shared" si="0"/>
        <v>43.073815472713299</v>
      </c>
      <c r="J31">
        <f t="shared" si="1"/>
        <v>0.46431921065060372</v>
      </c>
      <c r="L31">
        <f t="shared" si="2"/>
        <v>2.3215960532530184</v>
      </c>
      <c r="M31">
        <f t="shared" si="3"/>
        <v>4.6431921065060369</v>
      </c>
      <c r="R31">
        <v>17.00949554603093</v>
      </c>
      <c r="T31">
        <f t="shared" si="4"/>
        <v>8.9691971241968336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20"/>
  <sheetViews>
    <sheetView zoomScaleNormal="100" workbookViewId="0"/>
  </sheetViews>
  <sheetFormatPr defaultColWidth="9.140625" defaultRowHeight="15" x14ac:dyDescent="0.25"/>
  <sheetData>
    <row r="1" spans="1:1" x14ac:dyDescent="0.25">
      <c r="A1" t="s">
        <v>28</v>
      </c>
    </row>
    <row r="2" spans="1:1" x14ac:dyDescent="0.25">
      <c r="A2" t="s">
        <v>33</v>
      </c>
    </row>
    <row r="3" spans="1:1" x14ac:dyDescent="0.25">
      <c r="A3" t="s">
        <v>30</v>
      </c>
    </row>
    <row r="4" spans="1:1" x14ac:dyDescent="0.25">
      <c r="A4" t="s">
        <v>45</v>
      </c>
    </row>
    <row r="5" spans="1:1" x14ac:dyDescent="0.25">
      <c r="A5" t="s">
        <v>70</v>
      </c>
    </row>
    <row r="6" spans="1:1" x14ac:dyDescent="0.25">
      <c r="A6" t="s">
        <v>38</v>
      </c>
    </row>
    <row r="7" spans="1:1" x14ac:dyDescent="0.25">
      <c r="A7" t="s">
        <v>24</v>
      </c>
    </row>
    <row r="8" spans="1:1" x14ac:dyDescent="0.25">
      <c r="A8" t="s">
        <v>25</v>
      </c>
    </row>
    <row r="9" spans="1:1" x14ac:dyDescent="0.25">
      <c r="A9" t="s">
        <v>27</v>
      </c>
    </row>
    <row r="10" spans="1:1" x14ac:dyDescent="0.25">
      <c r="A10" t="s">
        <v>51</v>
      </c>
    </row>
    <row r="11" spans="1:1" x14ac:dyDescent="0.25">
      <c r="A11" t="s">
        <v>0</v>
      </c>
    </row>
    <row r="12" spans="1:1" x14ac:dyDescent="0.25">
      <c r="A12" t="s">
        <v>37</v>
      </c>
    </row>
    <row r="13" spans="1:1" x14ac:dyDescent="0.25">
      <c r="A13" t="s">
        <v>34</v>
      </c>
    </row>
    <row r="14" spans="1:1" x14ac:dyDescent="0.25">
      <c r="A14" t="s">
        <v>64</v>
      </c>
    </row>
    <row r="15" spans="1:1" x14ac:dyDescent="0.25">
      <c r="A15" t="s">
        <v>14</v>
      </c>
    </row>
    <row r="16" spans="1:1" x14ac:dyDescent="0.25">
      <c r="A16" t="s">
        <v>9</v>
      </c>
    </row>
    <row r="17" spans="1:1" x14ac:dyDescent="0.25">
      <c r="A17" t="s">
        <v>67</v>
      </c>
    </row>
    <row r="18" spans="1:1" x14ac:dyDescent="0.25">
      <c r="A18" t="s">
        <v>18</v>
      </c>
    </row>
    <row r="19" spans="1:1" x14ac:dyDescent="0.25">
      <c r="A19" t="s">
        <v>31</v>
      </c>
    </row>
    <row r="20" spans="1:1" x14ac:dyDescent="0.25">
      <c r="A20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Sheet3 (2)</vt:lpstr>
      <vt:lpstr>Original Concs</vt:lpstr>
      <vt:lpstr>ValueList_Helper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2020-08-19T08:04:40Z</dcterms:created>
  <dcterms:modified xsi:type="dcterms:W3CDTF">2021-08-03T12:37:18Z</dcterms:modified>
</cp:coreProperties>
</file>